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5" yWindow="75" windowWidth="8190" windowHeight="10425" tabRatio="859" activeTab="2"/>
  </bookViews>
  <sheets>
    <sheet name="info" sheetId="14" r:id="rId1"/>
    <sheet name="lista" sheetId="12" r:id="rId2"/>
    <sheet name="te" sheetId="8" r:id="rId3"/>
    <sheet name="protokol te" sheetId="16" r:id="rId4"/>
    <sheet name="kk" sheetId="13" r:id="rId5"/>
  </sheets>
  <definedNames>
    <definedName name="_xlnm.Print_Area" localSheetId="0">info!$A$1:$H$23</definedName>
    <definedName name="_xlnm.Print_Area" localSheetId="4">kk!$A$1:$H$24</definedName>
    <definedName name="_xlnm.Print_Area" localSheetId="1">lista!$A$1:$H$24</definedName>
    <definedName name="_xlnm.Print_Area" localSheetId="3">'protokol te'!$A$1:$Y$37,'protokol te'!$AC$1:$CY$37</definedName>
    <definedName name="_xlnm.Print_Area" localSheetId="2">te!$A$1:$BO$50,te!$B$58:$BO$99</definedName>
  </definedNames>
  <calcPr calcId="124519"/>
</workbook>
</file>

<file path=xl/calcChain.xml><?xml version="1.0" encoding="utf-8"?>
<calcChain xmlns="http://schemas.openxmlformats.org/spreadsheetml/2006/main">
  <c r="A1" i="8"/>
  <c r="CE31" l="1"/>
  <c r="CE30"/>
  <c r="CE29"/>
  <c r="CE28"/>
  <c r="CE27"/>
  <c r="CE11"/>
  <c r="CE10"/>
  <c r="CE9"/>
  <c r="CE8"/>
  <c r="CE7"/>
  <c r="BU7"/>
  <c r="G83"/>
  <c r="G90" s="1"/>
  <c r="G78"/>
  <c r="G65"/>
  <c r="G74" s="1"/>
  <c r="G61"/>
  <c r="CJ22" i="16" l="1"/>
  <c r="CI21"/>
  <c r="CW3"/>
  <c r="CV2"/>
  <c r="CJ3"/>
  <c r="CI2"/>
  <c r="CV21"/>
  <c r="BX22"/>
  <c r="BW21"/>
  <c r="BX3"/>
  <c r="BW2"/>
  <c r="BK22"/>
  <c r="BJ21"/>
  <c r="BK3"/>
  <c r="BJ2"/>
  <c r="AY22"/>
  <c r="AX21"/>
  <c r="AY3"/>
  <c r="AX2"/>
  <c r="AL22"/>
  <c r="AK21"/>
  <c r="AL3"/>
  <c r="AK2"/>
  <c r="W22"/>
  <c r="V21"/>
  <c r="J22"/>
  <c r="I21"/>
  <c r="W3"/>
  <c r="V2"/>
  <c r="I2"/>
  <c r="J3"/>
  <c r="BU28" i="8"/>
  <c r="BU29"/>
  <c r="BU30"/>
  <c r="BU31"/>
  <c r="BU32"/>
  <c r="BU33"/>
  <c r="BU34"/>
  <c r="BU35"/>
  <c r="BU36"/>
  <c r="BU37"/>
  <c r="BU38"/>
  <c r="BU39"/>
  <c r="BU40"/>
  <c r="BU41"/>
  <c r="BW27"/>
  <c r="BU27"/>
  <c r="F39"/>
  <c r="F38"/>
  <c r="F37"/>
  <c r="F36"/>
  <c r="CF31" s="1"/>
  <c r="F90" s="1"/>
  <c r="C17" i="13" s="1"/>
  <c r="F35" i="8"/>
  <c r="F34"/>
  <c r="CF30" s="1"/>
  <c r="F85" s="1"/>
  <c r="K84" s="1"/>
  <c r="C14" i="13" s="1"/>
  <c r="F33" i="8"/>
  <c r="F32"/>
  <c r="CF29" s="1"/>
  <c r="F80" s="1"/>
  <c r="C13" i="13" s="1"/>
  <c r="F31" i="8"/>
  <c r="F30"/>
  <c r="CF28" s="1"/>
  <c r="F63" s="1"/>
  <c r="F72" s="1"/>
  <c r="K73" s="1"/>
  <c r="C10" i="13" s="1"/>
  <c r="F29" i="8"/>
  <c r="F28"/>
  <c r="CF27" s="1"/>
  <c r="F67" s="1"/>
  <c r="K66" s="1"/>
  <c r="C9" i="13" s="1"/>
  <c r="F17" i="8"/>
  <c r="E14" i="13" l="1"/>
  <c r="F14"/>
  <c r="D14"/>
  <c r="E10"/>
  <c r="F10"/>
  <c r="D10"/>
  <c r="E17"/>
  <c r="F17"/>
  <c r="D17"/>
  <c r="E9"/>
  <c r="F9"/>
  <c r="D9"/>
  <c r="E13"/>
  <c r="F13"/>
  <c r="D13"/>
  <c r="F16" i="8"/>
  <c r="CF11" s="1"/>
  <c r="F88" s="1"/>
  <c r="K89" s="1"/>
  <c r="C16" i="13" s="1"/>
  <c r="F15" i="8"/>
  <c r="F14"/>
  <c r="CF10" s="1"/>
  <c r="F83" s="1"/>
  <c r="C15" i="13" s="1"/>
  <c r="F13" i="8"/>
  <c r="F12"/>
  <c r="CF9" s="1"/>
  <c r="F78" s="1"/>
  <c r="K79" s="1"/>
  <c r="C12" i="13" s="1"/>
  <c r="F11" i="8"/>
  <c r="F10"/>
  <c r="CF8" s="1"/>
  <c r="F65" s="1"/>
  <c r="F74" s="1"/>
  <c r="C11" i="13" s="1"/>
  <c r="F19" i="8"/>
  <c r="F18"/>
  <c r="E15" i="13" l="1"/>
  <c r="F15"/>
  <c r="D15"/>
  <c r="E11"/>
  <c r="F11"/>
  <c r="D11"/>
  <c r="F12"/>
  <c r="D12"/>
  <c r="E12"/>
  <c r="F16"/>
  <c r="D16"/>
  <c r="E16"/>
  <c r="CB27" i="8"/>
  <c r="BW41"/>
  <c r="BS41"/>
  <c r="BW40"/>
  <c r="BS40"/>
  <c r="BW39"/>
  <c r="BS39"/>
  <c r="BW38"/>
  <c r="BS38"/>
  <c r="BW37"/>
  <c r="BS37"/>
  <c r="BW36"/>
  <c r="BS36"/>
  <c r="BW35"/>
  <c r="BS35"/>
  <c r="BW34"/>
  <c r="BS34"/>
  <c r="BW33"/>
  <c r="BS33"/>
  <c r="BW32"/>
  <c r="BS32"/>
  <c r="BW31"/>
  <c r="BS31"/>
  <c r="BW30"/>
  <c r="BS30"/>
  <c r="BW29"/>
  <c r="BS29"/>
  <c r="BW28"/>
  <c r="BS28"/>
  <c r="BS27"/>
  <c r="AT39"/>
  <c r="AS39"/>
  <c r="AR39"/>
  <c r="AQ39"/>
  <c r="AP39"/>
  <c r="AL39"/>
  <c r="AK39"/>
  <c r="AJ39"/>
  <c r="AI39"/>
  <c r="AH39"/>
  <c r="AD39"/>
  <c r="AC39"/>
  <c r="AB39"/>
  <c r="AA39"/>
  <c r="Z39"/>
  <c r="V39"/>
  <c r="U39"/>
  <c r="T39"/>
  <c r="S39"/>
  <c r="R39"/>
  <c r="N39"/>
  <c r="M39"/>
  <c r="L39"/>
  <c r="K39"/>
  <c r="J39"/>
  <c r="AT38"/>
  <c r="AS38"/>
  <c r="AR38"/>
  <c r="AQ38"/>
  <c r="AP38"/>
  <c r="AO38"/>
  <c r="AM38"/>
  <c r="BG38" s="1"/>
  <c r="AL38"/>
  <c r="AK38"/>
  <c r="AJ38"/>
  <c r="AI38"/>
  <c r="AH38"/>
  <c r="AG38"/>
  <c r="AE38"/>
  <c r="BF38" s="1"/>
  <c r="AD38"/>
  <c r="AC38"/>
  <c r="AB38"/>
  <c r="AA38"/>
  <c r="Z38"/>
  <c r="Y38"/>
  <c r="W38"/>
  <c r="BE38" s="1"/>
  <c r="V38"/>
  <c r="U38"/>
  <c r="T38"/>
  <c r="S38"/>
  <c r="R38"/>
  <c r="Q38"/>
  <c r="O38"/>
  <c r="BD38" s="1"/>
  <c r="N38"/>
  <c r="M38"/>
  <c r="L38"/>
  <c r="K38"/>
  <c r="J38"/>
  <c r="I38"/>
  <c r="G38"/>
  <c r="CB32"/>
  <c r="AL37"/>
  <c r="AK37"/>
  <c r="AJ37"/>
  <c r="AI37"/>
  <c r="AH37"/>
  <c r="AD37"/>
  <c r="AC37"/>
  <c r="AB37"/>
  <c r="AA37"/>
  <c r="Z37"/>
  <c r="V37"/>
  <c r="U37"/>
  <c r="T37"/>
  <c r="S37"/>
  <c r="R37"/>
  <c r="N37"/>
  <c r="M37"/>
  <c r="L37"/>
  <c r="K37"/>
  <c r="J37"/>
  <c r="BG36"/>
  <c r="AL36"/>
  <c r="AK36"/>
  <c r="AJ36"/>
  <c r="AI36"/>
  <c r="AH36"/>
  <c r="AG36"/>
  <c r="AE36"/>
  <c r="BF36" s="1"/>
  <c r="AD36"/>
  <c r="AC36"/>
  <c r="AB36"/>
  <c r="AA36"/>
  <c r="Z36"/>
  <c r="Y36"/>
  <c r="W36"/>
  <c r="BE36" s="1"/>
  <c r="V36"/>
  <c r="U36"/>
  <c r="T36"/>
  <c r="S36"/>
  <c r="R36"/>
  <c r="Q36"/>
  <c r="O36"/>
  <c r="BD36" s="1"/>
  <c r="N36"/>
  <c r="M36"/>
  <c r="L36"/>
  <c r="K36"/>
  <c r="J36"/>
  <c r="I36"/>
  <c r="G36"/>
  <c r="BC36" s="1"/>
  <c r="CB31"/>
  <c r="AD35"/>
  <c r="AC35"/>
  <c r="AB35"/>
  <c r="AA35"/>
  <c r="Z35"/>
  <c r="V35"/>
  <c r="U35"/>
  <c r="T35"/>
  <c r="S35"/>
  <c r="R35"/>
  <c r="N35"/>
  <c r="M35"/>
  <c r="L35"/>
  <c r="K35"/>
  <c r="J35"/>
  <c r="BG34"/>
  <c r="BF34"/>
  <c r="AD34"/>
  <c r="AC34"/>
  <c r="AB34"/>
  <c r="AA34"/>
  <c r="Z34"/>
  <c r="Y34"/>
  <c r="W34"/>
  <c r="BE34" s="1"/>
  <c r="V34"/>
  <c r="U34"/>
  <c r="T34"/>
  <c r="S34"/>
  <c r="R34"/>
  <c r="Q34"/>
  <c r="O34"/>
  <c r="BD34" s="1"/>
  <c r="N34"/>
  <c r="M34"/>
  <c r="L34"/>
  <c r="K34"/>
  <c r="J34"/>
  <c r="I34"/>
  <c r="G34"/>
  <c r="BC34" s="1"/>
  <c r="CB30"/>
  <c r="V33"/>
  <c r="U33"/>
  <c r="T33"/>
  <c r="S33"/>
  <c r="R33"/>
  <c r="N33"/>
  <c r="M33"/>
  <c r="L33"/>
  <c r="K33"/>
  <c r="J33"/>
  <c r="BG32"/>
  <c r="BF32"/>
  <c r="BE32"/>
  <c r="V32"/>
  <c r="U32"/>
  <c r="T32"/>
  <c r="S32"/>
  <c r="R32"/>
  <c r="Q32"/>
  <c r="O32"/>
  <c r="BD32" s="1"/>
  <c r="N32"/>
  <c r="M32"/>
  <c r="L32"/>
  <c r="K32"/>
  <c r="J32"/>
  <c r="I32"/>
  <c r="G32"/>
  <c r="CB29"/>
  <c r="N31"/>
  <c r="M31"/>
  <c r="L31"/>
  <c r="K31"/>
  <c r="J31"/>
  <c r="BG30"/>
  <c r="BF30"/>
  <c r="BE30"/>
  <c r="BD30"/>
  <c r="N30"/>
  <c r="M30"/>
  <c r="L30"/>
  <c r="K30"/>
  <c r="J30"/>
  <c r="I30"/>
  <c r="BK30" s="1"/>
  <c r="G30"/>
  <c r="BI30" s="1"/>
  <c r="CB28"/>
  <c r="BN28"/>
  <c r="BL29" s="1"/>
  <c r="BL28"/>
  <c r="BK28"/>
  <c r="BI28"/>
  <c r="BG28"/>
  <c r="BF28"/>
  <c r="BE28"/>
  <c r="BD28"/>
  <c r="BC28"/>
  <c r="BS8"/>
  <c r="BS9"/>
  <c r="BS10"/>
  <c r="BS11"/>
  <c r="BS12"/>
  <c r="BS13"/>
  <c r="BS14"/>
  <c r="BS15"/>
  <c r="BS16"/>
  <c r="BS17"/>
  <c r="BS18"/>
  <c r="BS19"/>
  <c r="BS20"/>
  <c r="BS21"/>
  <c r="CB12"/>
  <c r="BW21"/>
  <c r="BU21"/>
  <c r="BW20"/>
  <c r="BU20"/>
  <c r="BW19"/>
  <c r="BU19"/>
  <c r="BW18"/>
  <c r="BU18"/>
  <c r="BW17"/>
  <c r="BU17"/>
  <c r="BK34" l="1"/>
  <c r="BX19"/>
  <c r="BX17"/>
  <c r="BX29"/>
  <c r="BX33"/>
  <c r="BX39"/>
  <c r="BX37"/>
  <c r="BX30"/>
  <c r="BI25" i="16"/>
  <c r="BX36" i="8"/>
  <c r="BX35"/>
  <c r="BV39"/>
  <c r="BX27"/>
  <c r="BX31"/>
  <c r="BV36"/>
  <c r="BX40"/>
  <c r="BX28"/>
  <c r="BV33"/>
  <c r="BX32"/>
  <c r="BV30"/>
  <c r="BV40"/>
  <c r="BX34"/>
  <c r="BV27"/>
  <c r="BX38"/>
  <c r="BV28"/>
  <c r="BV37"/>
  <c r="BX41"/>
  <c r="BV34"/>
  <c r="BV31"/>
  <c r="BV41"/>
  <c r="BV35"/>
  <c r="BV32"/>
  <c r="BV38"/>
  <c r="BV29"/>
  <c r="BN34"/>
  <c r="BL35" s="1"/>
  <c r="BI38"/>
  <c r="BN30"/>
  <c r="BL31" s="1"/>
  <c r="BL30"/>
  <c r="BI29"/>
  <c r="BC30"/>
  <c r="BH30" s="1"/>
  <c r="BI31"/>
  <c r="BK32"/>
  <c r="BL34"/>
  <c r="BL36"/>
  <c r="BL38"/>
  <c r="BI32"/>
  <c r="BK36"/>
  <c r="BK38"/>
  <c r="BI39" s="1"/>
  <c r="BN38"/>
  <c r="BL39" s="1"/>
  <c r="BN32"/>
  <c r="BL33" s="1"/>
  <c r="BH28"/>
  <c r="BL32"/>
  <c r="BC32"/>
  <c r="BH32" s="1"/>
  <c r="BN36"/>
  <c r="BL37" s="1"/>
  <c r="BH36"/>
  <c r="BH34"/>
  <c r="BI36"/>
  <c r="BI34"/>
  <c r="BC38"/>
  <c r="BH38" s="1"/>
  <c r="CB11"/>
  <c r="BI35" l="1"/>
  <c r="BV19"/>
  <c r="CH6" i="16"/>
  <c r="CH9" s="1"/>
  <c r="CB6"/>
  <c r="CB9" s="1"/>
  <c r="BI37" i="8"/>
  <c r="BI33"/>
  <c r="BL8"/>
  <c r="BK8"/>
  <c r="BI8"/>
  <c r="BG8"/>
  <c r="BN8"/>
  <c r="AI18"/>
  <c r="AJ18"/>
  <c r="AK18"/>
  <c r="AL18"/>
  <c r="AH18"/>
  <c r="AI19"/>
  <c r="AJ19"/>
  <c r="AK19"/>
  <c r="AL19"/>
  <c r="AH19"/>
  <c r="AA18"/>
  <c r="AB18"/>
  <c r="AC18"/>
  <c r="AD18"/>
  <c r="Z18"/>
  <c r="AA19"/>
  <c r="AB19"/>
  <c r="AC19"/>
  <c r="AD19"/>
  <c r="Z19"/>
  <c r="S18"/>
  <c r="T18"/>
  <c r="U18"/>
  <c r="V18"/>
  <c r="R18"/>
  <c r="S19"/>
  <c r="T19"/>
  <c r="U19"/>
  <c r="V19"/>
  <c r="R19"/>
  <c r="K18"/>
  <c r="L18"/>
  <c r="M18"/>
  <c r="N18"/>
  <c r="J18"/>
  <c r="K19"/>
  <c r="L19"/>
  <c r="M19"/>
  <c r="N19"/>
  <c r="J19"/>
  <c r="AO18"/>
  <c r="AM18"/>
  <c r="BG18" s="1"/>
  <c r="AG18"/>
  <c r="AE18"/>
  <c r="BF18" s="1"/>
  <c r="Y18"/>
  <c r="W18"/>
  <c r="BE18" s="1"/>
  <c r="Q18"/>
  <c r="O18"/>
  <c r="BD18" s="1"/>
  <c r="I18"/>
  <c r="G18"/>
  <c r="G16"/>
  <c r="BG14"/>
  <c r="BG16"/>
  <c r="BG10"/>
  <c r="BG12"/>
  <c r="BF8"/>
  <c r="BE8"/>
  <c r="BD8"/>
  <c r="BC8"/>
  <c r="AT19"/>
  <c r="AS19"/>
  <c r="AR19"/>
  <c r="AQ19"/>
  <c r="AP19"/>
  <c r="AT18"/>
  <c r="AS18"/>
  <c r="AR18"/>
  <c r="AQ18"/>
  <c r="AP18"/>
  <c r="BI28" i="16"/>
  <c r="BK18" i="8" l="1"/>
  <c r="BL18"/>
  <c r="BN18"/>
  <c r="BI18"/>
  <c r="BC18"/>
  <c r="BH18" s="1"/>
  <c r="BH8"/>
  <c r="AA3" i="16"/>
  <c r="B3" s="1"/>
  <c r="BW8" i="8"/>
  <c r="BW9"/>
  <c r="BX9" s="1"/>
  <c r="BW10"/>
  <c r="BW11"/>
  <c r="BW12"/>
  <c r="BW13"/>
  <c r="BX13" s="1"/>
  <c r="BW14"/>
  <c r="BW15"/>
  <c r="BW16"/>
  <c r="BW7"/>
  <c r="BX7" s="1"/>
  <c r="BU8"/>
  <c r="BU9"/>
  <c r="BU10"/>
  <c r="BU11"/>
  <c r="BU12"/>
  <c r="BU13"/>
  <c r="BU14"/>
  <c r="BU15"/>
  <c r="BU16"/>
  <c r="BS7"/>
  <c r="BI19" l="1"/>
  <c r="BL19"/>
  <c r="B22" i="16"/>
  <c r="O3"/>
  <c r="AD3" s="1"/>
  <c r="O22"/>
  <c r="AD22" l="1"/>
  <c r="AQ3"/>
  <c r="BC3" s="1"/>
  <c r="AQ22"/>
  <c r="BP22" l="1"/>
  <c r="BP3"/>
  <c r="CB3" s="1"/>
  <c r="BC22"/>
  <c r="CB22" l="1"/>
  <c r="CO3"/>
  <c r="CO22"/>
  <c r="A22" i="13"/>
  <c r="H22"/>
  <c r="BO44" i="8"/>
  <c r="B44"/>
  <c r="H22" i="12" l="1"/>
  <c r="A22"/>
  <c r="A3"/>
  <c r="A3" i="8" s="1"/>
  <c r="A3" i="13" s="1"/>
  <c r="B1" i="12"/>
  <c r="B1" i="13" s="1"/>
  <c r="F8" i="8" l="1"/>
  <c r="F9"/>
  <c r="CB8"/>
  <c r="BX16" s="1"/>
  <c r="BV6" i="16" s="1"/>
  <c r="G10" i="8"/>
  <c r="I10"/>
  <c r="BK10" s="1"/>
  <c r="J10"/>
  <c r="K10"/>
  <c r="L10"/>
  <c r="M10"/>
  <c r="N10"/>
  <c r="BD10"/>
  <c r="BE10"/>
  <c r="BF10"/>
  <c r="J11"/>
  <c r="K11"/>
  <c r="L11"/>
  <c r="M11"/>
  <c r="N11"/>
  <c r="CB9"/>
  <c r="BX11" s="1"/>
  <c r="G12"/>
  <c r="I12"/>
  <c r="J12"/>
  <c r="K12"/>
  <c r="L12"/>
  <c r="M12"/>
  <c r="N12"/>
  <c r="O12"/>
  <c r="BD12" s="1"/>
  <c r="Q12"/>
  <c r="R12"/>
  <c r="S12"/>
  <c r="T12"/>
  <c r="U12"/>
  <c r="V12"/>
  <c r="BE12"/>
  <c r="BF12"/>
  <c r="J13"/>
  <c r="K13"/>
  <c r="L13"/>
  <c r="M13"/>
  <c r="N13"/>
  <c r="R13"/>
  <c r="S13"/>
  <c r="T13"/>
  <c r="U13"/>
  <c r="V13"/>
  <c r="CB10"/>
  <c r="G14"/>
  <c r="I14"/>
  <c r="J14"/>
  <c r="K14"/>
  <c r="L14"/>
  <c r="M14"/>
  <c r="N14"/>
  <c r="O14"/>
  <c r="BD14" s="1"/>
  <c r="Q14"/>
  <c r="R14"/>
  <c r="S14"/>
  <c r="T14"/>
  <c r="U14"/>
  <c r="V14"/>
  <c r="W14"/>
  <c r="BE14" s="1"/>
  <c r="Y14"/>
  <c r="Z14"/>
  <c r="AA14"/>
  <c r="AB14"/>
  <c r="AC14"/>
  <c r="AD14"/>
  <c r="BF14"/>
  <c r="J15"/>
  <c r="K15"/>
  <c r="L15"/>
  <c r="M15"/>
  <c r="N15"/>
  <c r="R15"/>
  <c r="S15"/>
  <c r="T15"/>
  <c r="U15"/>
  <c r="V15"/>
  <c r="Z15"/>
  <c r="AA15"/>
  <c r="AB15"/>
  <c r="AC15"/>
  <c r="AD15"/>
  <c r="BC16"/>
  <c r="I16"/>
  <c r="J16"/>
  <c r="K16"/>
  <c r="L16"/>
  <c r="M16"/>
  <c r="N16"/>
  <c r="O16"/>
  <c r="Q16"/>
  <c r="R16"/>
  <c r="S16"/>
  <c r="T16"/>
  <c r="U16"/>
  <c r="V16"/>
  <c r="W16"/>
  <c r="BE16" s="1"/>
  <c r="Y16"/>
  <c r="Z16"/>
  <c r="AA16"/>
  <c r="AB16"/>
  <c r="AC16"/>
  <c r="AD16"/>
  <c r="AE16"/>
  <c r="BF16" s="1"/>
  <c r="AG16"/>
  <c r="AH16"/>
  <c r="AI16"/>
  <c r="AJ16"/>
  <c r="AK16"/>
  <c r="AL16"/>
  <c r="J17"/>
  <c r="K17"/>
  <c r="L17"/>
  <c r="M17"/>
  <c r="N17"/>
  <c r="R17"/>
  <c r="S17"/>
  <c r="T17"/>
  <c r="U17"/>
  <c r="V17"/>
  <c r="Z17"/>
  <c r="AA17"/>
  <c r="AB17"/>
  <c r="AC17"/>
  <c r="AD17"/>
  <c r="AH17"/>
  <c r="AI17"/>
  <c r="AJ17"/>
  <c r="AK17"/>
  <c r="AL17"/>
  <c r="CB7" l="1"/>
  <c r="BV10" s="1"/>
  <c r="O25" i="16" s="1"/>
  <c r="CF7" i="8"/>
  <c r="F61" s="1"/>
  <c r="K62" s="1"/>
  <c r="V64" s="1"/>
  <c r="C8" i="13" s="1"/>
  <c r="BX10" i="8"/>
  <c r="U25" i="16" s="1"/>
  <c r="BX15" i="8"/>
  <c r="BI6" i="16" s="1"/>
  <c r="BX8" i="8"/>
  <c r="U6" i="16" s="1"/>
  <c r="BX20" i="8"/>
  <c r="BX12"/>
  <c r="AW6" i="16" s="1"/>
  <c r="BV13" i="8"/>
  <c r="AD25" i="16" s="1"/>
  <c r="BX14" i="8"/>
  <c r="BV7"/>
  <c r="B6" i="16" s="1"/>
  <c r="BV20" i="8"/>
  <c r="BX18"/>
  <c r="BV8"/>
  <c r="O6" i="16" s="1"/>
  <c r="BV17" i="8"/>
  <c r="BX21"/>
  <c r="BV11"/>
  <c r="AD6" i="16" s="1"/>
  <c r="AD9" s="1"/>
  <c r="BV21" i="8"/>
  <c r="BV15"/>
  <c r="BC6" i="16" s="1"/>
  <c r="BV18" i="8"/>
  <c r="BV9"/>
  <c r="B25" i="16" s="1"/>
  <c r="BI16" i="8"/>
  <c r="BL16"/>
  <c r="BN12"/>
  <c r="BK12"/>
  <c r="BL10"/>
  <c r="BL14"/>
  <c r="BL12"/>
  <c r="BN16"/>
  <c r="H25" i="16"/>
  <c r="AJ6"/>
  <c r="AJ25"/>
  <c r="H6"/>
  <c r="BC10" i="8"/>
  <c r="BH10" s="1"/>
  <c r="BI10"/>
  <c r="BI11" s="1"/>
  <c r="BC12"/>
  <c r="BH12" s="1"/>
  <c r="BI12"/>
  <c r="BK14"/>
  <c r="BC14"/>
  <c r="BH14" s="1"/>
  <c r="BI14"/>
  <c r="BN14"/>
  <c r="BD16"/>
  <c r="BH16" s="1"/>
  <c r="BK16"/>
  <c r="BN10"/>
  <c r="BI9"/>
  <c r="BL9"/>
  <c r="E8" i="13" l="1"/>
  <c r="F8"/>
  <c r="D8"/>
  <c r="BV14" i="8"/>
  <c r="AQ25" i="16" s="1"/>
  <c r="AQ28" s="1"/>
  <c r="BV16" i="8"/>
  <c r="BP6" i="16" s="1"/>
  <c r="BP9" s="1"/>
  <c r="BV12" i="8"/>
  <c r="AQ6" i="16" s="1"/>
  <c r="AQ9" s="1"/>
  <c r="BP25"/>
  <c r="BP28" s="1"/>
  <c r="CO6"/>
  <c r="CO9" s="1"/>
  <c r="CU6"/>
  <c r="CU9" s="1"/>
  <c r="CH25"/>
  <c r="CH28" s="1"/>
  <c r="AW25"/>
  <c r="AW28" s="1"/>
  <c r="CB25"/>
  <c r="CB28" s="1"/>
  <c r="BC25"/>
  <c r="BC28" s="1"/>
  <c r="BV25"/>
  <c r="BV28" s="1"/>
  <c r="O9"/>
  <c r="H28"/>
  <c r="BI17" i="8"/>
  <c r="BL11"/>
  <c r="O28" i="16"/>
  <c r="AJ9"/>
  <c r="AD28"/>
  <c r="BV9"/>
  <c r="AW9"/>
  <c r="H9"/>
  <c r="B28"/>
  <c r="U28"/>
  <c r="BI9"/>
  <c r="B9"/>
  <c r="U9"/>
  <c r="AJ28"/>
  <c r="BC9"/>
  <c r="BI13" i="8"/>
  <c r="BI15"/>
  <c r="BL17"/>
  <c r="BL15"/>
  <c r="BL13"/>
</calcChain>
</file>

<file path=xl/sharedStrings.xml><?xml version="1.0" encoding="utf-8"?>
<sst xmlns="http://schemas.openxmlformats.org/spreadsheetml/2006/main" count="598" uniqueCount="101">
  <si>
    <t>2.</t>
  </si>
  <si>
    <t>1.</t>
  </si>
  <si>
    <t>3.</t>
  </si>
  <si>
    <t>4.</t>
  </si>
  <si>
    <t>5.</t>
  </si>
  <si>
    <t>:</t>
  </si>
  <si>
    <t>WYPEŁNIA PROWADZĄCY OBSŁUGĘ KOMPUTEROWĄ PRZED ROZPOCZĘCIEM TURNIEJU</t>
  </si>
  <si>
    <t>Nazwa turnieju:</t>
  </si>
  <si>
    <t>Miejsce rozgrywania turnieju (miasto):</t>
  </si>
  <si>
    <t>Termin rozgrywania turnieju:</t>
  </si>
  <si>
    <t>Konkurencja:</t>
  </si>
  <si>
    <t>-</t>
  </si>
  <si>
    <t>L.p.</t>
  </si>
  <si>
    <t>Nazwisko i imię</t>
  </si>
  <si>
    <t>Data ur.</t>
  </si>
  <si>
    <t>Nr licencji</t>
  </si>
  <si>
    <t>Klub sportowy / Miejscowość</t>
  </si>
  <si>
    <t>Ranking</t>
  </si>
  <si>
    <t>Klasyfikacja końcowa</t>
  </si>
  <si>
    <t>Lista startowa</t>
  </si>
  <si>
    <t>Obsługa komputerowa:</t>
  </si>
  <si>
    <t>Gra systemem "każdy z każdym"</t>
  </si>
  <si>
    <t>M-ce</t>
  </si>
  <si>
    <t>Punkty</t>
  </si>
  <si>
    <t>Pkt</t>
  </si>
  <si>
    <t>Sety</t>
  </si>
  <si>
    <t>Stosunek</t>
  </si>
  <si>
    <t>Piłki</t>
  </si>
  <si>
    <t>Stół</t>
  </si>
  <si>
    <t>Gry</t>
  </si>
  <si>
    <t>Grupa A</t>
  </si>
  <si>
    <t>Nazwisko i imię / Klub / Miejscowość</t>
  </si>
  <si>
    <t>Nr</t>
  </si>
  <si>
    <t>Konkurencja Skrót:</t>
  </si>
  <si>
    <t>Sędzia Główny</t>
  </si>
  <si>
    <t>nr meczu</t>
  </si>
  <si>
    <t>grupa</t>
  </si>
  <si>
    <t>gry</t>
  </si>
  <si>
    <t>nr z tabeli</t>
  </si>
  <si>
    <t>naziwko i imię</t>
  </si>
  <si>
    <t>nazwisko i imię</t>
  </si>
  <si>
    <t>Nr Stołu</t>
  </si>
  <si>
    <t>lp.</t>
  </si>
  <si>
    <t>kolejność w tabeli</t>
  </si>
  <si>
    <t xml:space="preserve"> gr. A</t>
  </si>
  <si>
    <t>KATEGORIA:</t>
  </si>
  <si>
    <t xml:space="preserve"> STÓŁ:</t>
  </si>
  <si>
    <t>PROTOKÓŁ MECZU</t>
  </si>
  <si>
    <t>NAZWISKO I IMIĘ</t>
  </si>
  <si>
    <t>KLUB SPORTOWY</t>
  </si>
  <si>
    <t>1 SET</t>
  </si>
  <si>
    <t>2 SET</t>
  </si>
  <si>
    <t>3 SET</t>
  </si>
  <si>
    <t>4 SET</t>
  </si>
  <si>
    <t>5 SET</t>
  </si>
  <si>
    <t>SETY</t>
  </si>
  <si>
    <t>ZWYCIĘZCA:</t>
  </si>
  <si>
    <t>WYNIK:</t>
  </si>
  <si>
    <t>PODPIS ZAWODNIKA:</t>
  </si>
  <si>
    <t>PODPIS SĘDZIEGO:</t>
  </si>
  <si>
    <t>STÓŁ:</t>
  </si>
  <si>
    <t>6.</t>
  </si>
  <si>
    <t>Grupa B</t>
  </si>
  <si>
    <t>7.</t>
  </si>
  <si>
    <t>8.</t>
  </si>
  <si>
    <t>9.</t>
  </si>
  <si>
    <t>10.</t>
  </si>
  <si>
    <t xml:space="preserve"> gr. B</t>
  </si>
  <si>
    <t>finał</t>
  </si>
  <si>
    <t>A1</t>
  </si>
  <si>
    <t>1 miejsce</t>
  </si>
  <si>
    <t>x</t>
  </si>
  <si>
    <t>B2</t>
  </si>
  <si>
    <t>A2</t>
  </si>
  <si>
    <t>y</t>
  </si>
  <si>
    <t>B1</t>
  </si>
  <si>
    <t>3 miejsce</t>
  </si>
  <si>
    <t>A3</t>
  </si>
  <si>
    <t>5 miejsce</t>
  </si>
  <si>
    <t>v</t>
  </si>
  <si>
    <t>B4</t>
  </si>
  <si>
    <t>A4</t>
  </si>
  <si>
    <t>z</t>
  </si>
  <si>
    <t>B3</t>
  </si>
  <si>
    <t>7 miejsce</t>
  </si>
  <si>
    <t>9 miejsce</t>
  </si>
  <si>
    <t>A5</t>
  </si>
  <si>
    <t>B5</t>
  </si>
  <si>
    <t>Suchedniów</t>
  </si>
  <si>
    <t>21-23.04.2023r.</t>
  </si>
  <si>
    <t>Michał Majcher</t>
  </si>
  <si>
    <t>K5</t>
  </si>
  <si>
    <t>Jakubik Jadwiga</t>
  </si>
  <si>
    <t>Janowska Dorota</t>
  </si>
  <si>
    <t xml:space="preserve">Raszewska Lucyna </t>
  </si>
  <si>
    <t>Michalska Elżbieta</t>
  </si>
  <si>
    <t>Drzymała Jadwiga</t>
  </si>
  <si>
    <t>CT Dolnośląski</t>
  </si>
  <si>
    <t>CT Zachodni</t>
  </si>
  <si>
    <t>Bartosz Majcher</t>
  </si>
  <si>
    <t>64. Mistrzostwa Polski Kolejarzy</t>
  </si>
</sst>
</file>

<file path=xl/styles.xml><?xml version="1.0" encoding="utf-8"?>
<styleSheet xmlns="http://schemas.openxmlformats.org/spreadsheetml/2006/main">
  <numFmts count="1">
    <numFmt numFmtId="164" formatCode="0.000"/>
  </numFmts>
  <fonts count="84">
    <font>
      <sz val="10"/>
      <name val="Arial"/>
      <charset val="238"/>
    </font>
    <font>
      <sz val="10"/>
      <name val="Calibri"/>
      <family val="2"/>
      <charset val="238"/>
    </font>
    <font>
      <b/>
      <sz val="14"/>
      <name val="Calibri"/>
      <family val="2"/>
      <charset val="238"/>
    </font>
    <font>
      <b/>
      <i/>
      <sz val="14"/>
      <name val="Calibri"/>
      <family val="2"/>
      <charset val="238"/>
    </font>
    <font>
      <sz val="8"/>
      <name val="Arial"/>
      <family val="2"/>
      <charset val="238"/>
    </font>
    <font>
      <b/>
      <i/>
      <sz val="18"/>
      <name val="Calibri"/>
      <family val="2"/>
      <charset val="238"/>
    </font>
    <font>
      <i/>
      <sz val="10"/>
      <name val="Calibri"/>
      <family val="2"/>
      <charset val="238"/>
    </font>
    <font>
      <sz val="13"/>
      <name val="Calibri"/>
      <family val="2"/>
      <charset val="238"/>
    </font>
    <font>
      <b/>
      <i/>
      <sz val="13"/>
      <name val="Calibri"/>
      <family val="2"/>
      <charset val="238"/>
    </font>
    <font>
      <b/>
      <sz val="13"/>
      <name val="Calibri"/>
      <family val="2"/>
      <charset val="238"/>
    </font>
    <font>
      <b/>
      <i/>
      <sz val="14"/>
      <color indexed="63"/>
      <name val="Calibri"/>
      <family val="2"/>
      <charset val="238"/>
    </font>
    <font>
      <b/>
      <i/>
      <sz val="20"/>
      <color indexed="9"/>
      <name val="Calibri"/>
      <family val="2"/>
      <charset val="238"/>
    </font>
    <font>
      <sz val="12"/>
      <name val="Calibri"/>
      <family val="2"/>
      <charset val="238"/>
    </font>
    <font>
      <i/>
      <sz val="12"/>
      <name val="Calibri"/>
      <family val="2"/>
      <charset val="238"/>
    </font>
    <font>
      <sz val="10"/>
      <name val="Arial"/>
      <family val="2"/>
      <charset val="238"/>
    </font>
    <font>
      <b/>
      <sz val="18"/>
      <name val="Calibri"/>
      <family val="2"/>
      <charset val="238"/>
    </font>
    <font>
      <sz val="10"/>
      <color indexed="20"/>
      <name val="Calibri"/>
      <family val="2"/>
      <charset val="238"/>
    </font>
    <font>
      <b/>
      <i/>
      <sz val="9"/>
      <name val="Calibri"/>
      <family val="2"/>
      <charset val="238"/>
    </font>
    <font>
      <b/>
      <i/>
      <sz val="11"/>
      <name val="Calibri"/>
      <family val="2"/>
      <charset val="238"/>
    </font>
    <font>
      <b/>
      <sz val="13"/>
      <color indexed="9"/>
      <name val="Calibri"/>
      <family val="2"/>
      <charset val="238"/>
    </font>
    <font>
      <b/>
      <sz val="20"/>
      <name val="Calibri"/>
      <family val="2"/>
      <charset val="238"/>
    </font>
    <font>
      <sz val="9"/>
      <color indexed="63"/>
      <name val="Calibri"/>
      <family val="2"/>
      <charset val="238"/>
    </font>
    <font>
      <b/>
      <sz val="18"/>
      <color indexed="63"/>
      <name val="Calibri"/>
      <family val="2"/>
      <charset val="238"/>
    </font>
    <font>
      <i/>
      <sz val="14"/>
      <name val="Calibri"/>
      <family val="2"/>
      <charset val="238"/>
    </font>
    <font>
      <b/>
      <i/>
      <sz val="13"/>
      <color indexed="18"/>
      <name val="Calibri"/>
      <family val="2"/>
      <charset val="238"/>
    </font>
    <font>
      <b/>
      <sz val="14"/>
      <color indexed="12"/>
      <name val="Calibri"/>
      <family val="2"/>
      <charset val="238"/>
    </font>
    <font>
      <b/>
      <sz val="14"/>
      <color indexed="10"/>
      <name val="Calibri"/>
      <family val="2"/>
      <charset val="238"/>
    </font>
    <font>
      <i/>
      <sz val="16"/>
      <name val="Calibri"/>
      <family val="2"/>
      <charset val="238"/>
    </font>
    <font>
      <sz val="16"/>
      <name val="Calibri"/>
      <family val="2"/>
      <charset val="238"/>
    </font>
    <font>
      <b/>
      <i/>
      <sz val="16"/>
      <name val="Calibri"/>
      <family val="2"/>
      <charset val="238"/>
    </font>
    <font>
      <b/>
      <sz val="14"/>
      <color indexed="62"/>
      <name val="Calibri"/>
      <family val="2"/>
      <charset val="238"/>
    </font>
    <font>
      <b/>
      <sz val="12"/>
      <color indexed="55"/>
      <name val="Calibri"/>
      <family val="2"/>
      <charset val="238"/>
    </font>
    <font>
      <sz val="10"/>
      <color indexed="17"/>
      <name val="Calibri"/>
      <family val="2"/>
      <charset val="238"/>
    </font>
    <font>
      <b/>
      <i/>
      <sz val="18"/>
      <color indexed="9"/>
      <name val="Calibri"/>
      <family val="2"/>
      <charset val="238"/>
    </font>
    <font>
      <sz val="11"/>
      <color indexed="8"/>
      <name val="Calibri"/>
      <family val="2"/>
    </font>
    <font>
      <b/>
      <sz val="12"/>
      <color indexed="62"/>
      <name val="Calibri"/>
      <family val="2"/>
      <charset val="238"/>
    </font>
    <font>
      <b/>
      <sz val="11"/>
      <name val="Calibri"/>
      <family val="2"/>
      <charset val="238"/>
    </font>
    <font>
      <i/>
      <sz val="18"/>
      <name val="Calibri"/>
      <family val="2"/>
      <charset val="238"/>
    </font>
    <font>
      <i/>
      <sz val="11"/>
      <name val="Calibri"/>
      <family val="2"/>
      <charset val="238"/>
    </font>
    <font>
      <b/>
      <i/>
      <sz val="12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name val="Cambria"/>
      <family val="1"/>
      <charset val="238"/>
      <scheme val="major"/>
    </font>
    <font>
      <b/>
      <sz val="26"/>
      <color indexed="18"/>
      <name val="Cambria"/>
      <family val="1"/>
      <charset val="238"/>
      <scheme val="major"/>
    </font>
    <font>
      <b/>
      <sz val="14"/>
      <color rgb="FFFF0000"/>
      <name val="Calibri"/>
      <family val="2"/>
      <charset val="238"/>
    </font>
    <font>
      <b/>
      <sz val="20"/>
      <color rgb="FFEA0000"/>
      <name val="Calibri"/>
      <family val="2"/>
      <charset val="238"/>
    </font>
    <font>
      <b/>
      <sz val="13"/>
      <color rgb="FFEA0000"/>
      <name val="Calibri"/>
      <family val="2"/>
      <charset val="238"/>
    </font>
    <font>
      <b/>
      <sz val="18"/>
      <color rgb="FFEA0000"/>
      <name val="Calibri"/>
      <family val="2"/>
      <charset val="238"/>
    </font>
    <font>
      <i/>
      <sz val="12"/>
      <color theme="1"/>
      <name val="Calibri"/>
      <family val="2"/>
      <charset val="238"/>
    </font>
    <font>
      <b/>
      <sz val="36"/>
      <color theme="3"/>
      <name val="Cambria"/>
      <family val="1"/>
      <charset val="238"/>
      <scheme val="major"/>
    </font>
    <font>
      <b/>
      <sz val="26"/>
      <color theme="3"/>
      <name val="Cambria"/>
      <family val="1"/>
      <charset val="238"/>
    </font>
    <font>
      <b/>
      <sz val="16"/>
      <name val="Calibri"/>
      <family val="2"/>
      <charset val="238"/>
    </font>
    <font>
      <b/>
      <sz val="16"/>
      <name val="Cambria"/>
      <family val="1"/>
      <charset val="238"/>
      <scheme val="major"/>
    </font>
    <font>
      <i/>
      <sz val="9"/>
      <name val="Calibri"/>
      <family val="2"/>
      <charset val="238"/>
    </font>
    <font>
      <b/>
      <i/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sz val="13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i/>
      <sz val="8"/>
      <color indexed="8"/>
      <name val="Calibri"/>
      <family val="2"/>
      <charset val="238"/>
    </font>
    <font>
      <i/>
      <sz val="7"/>
      <color indexed="8"/>
      <name val="Calibri"/>
      <family val="2"/>
      <charset val="238"/>
    </font>
    <font>
      <b/>
      <i/>
      <sz val="10"/>
      <color indexed="8"/>
      <name val="Calibri"/>
      <family val="2"/>
      <charset val="238"/>
    </font>
    <font>
      <i/>
      <sz val="8"/>
      <name val="Calibri"/>
      <family val="2"/>
      <charset val="238"/>
    </font>
    <font>
      <i/>
      <sz val="8"/>
      <color indexed="8"/>
      <name val="Calibri"/>
      <family val="2"/>
      <charset val="238"/>
    </font>
    <font>
      <i/>
      <sz val="7"/>
      <name val="Calibri"/>
      <family val="2"/>
      <charset val="238"/>
    </font>
    <font>
      <b/>
      <sz val="7"/>
      <name val="Calibri"/>
      <family val="2"/>
      <charset val="238"/>
    </font>
    <font>
      <b/>
      <i/>
      <sz val="14"/>
      <color rgb="FFFF0000"/>
      <name val="Calibri"/>
      <family val="2"/>
      <charset val="238"/>
    </font>
    <font>
      <b/>
      <sz val="14"/>
      <color theme="0"/>
      <name val="Calibri"/>
      <family val="2"/>
      <charset val="238"/>
    </font>
    <font>
      <b/>
      <sz val="13"/>
      <color indexed="20"/>
      <name val="Calibri"/>
      <family val="2"/>
      <charset val="238"/>
    </font>
    <font>
      <sz val="13"/>
      <color indexed="22"/>
      <name val="Calibri"/>
      <family val="2"/>
      <charset val="238"/>
    </font>
    <font>
      <sz val="14"/>
      <name val="Calibri"/>
      <family val="2"/>
      <charset val="238"/>
    </font>
    <font>
      <sz val="14"/>
      <color theme="0"/>
      <name val="Calibri"/>
      <family val="2"/>
      <charset val="238"/>
    </font>
    <font>
      <b/>
      <i/>
      <sz val="12"/>
      <color rgb="FFEA0000"/>
      <name val="Calibri"/>
      <family val="2"/>
      <charset val="238"/>
    </font>
    <font>
      <b/>
      <i/>
      <sz val="12"/>
      <color indexed="9"/>
      <name val="Calibri"/>
      <family val="2"/>
      <charset val="238"/>
    </font>
    <font>
      <b/>
      <sz val="13"/>
      <color indexed="22"/>
      <name val="Calibri"/>
      <family val="2"/>
      <charset val="238"/>
    </font>
    <font>
      <b/>
      <i/>
      <sz val="13"/>
      <color theme="0" tint="-0.249977111117893"/>
      <name val="Calibri"/>
      <family val="2"/>
      <charset val="238"/>
    </font>
    <font>
      <sz val="10"/>
      <color theme="0" tint="-0.249977111117893"/>
      <name val="Arial"/>
      <family val="2"/>
      <charset val="238"/>
    </font>
    <font>
      <b/>
      <sz val="10"/>
      <name val="Arial"/>
      <family val="2"/>
      <charset val="238"/>
    </font>
    <font>
      <b/>
      <i/>
      <sz val="13"/>
      <color indexed="17"/>
      <name val="Calibri"/>
      <family val="2"/>
      <charset val="238"/>
    </font>
    <font>
      <b/>
      <i/>
      <sz val="14"/>
      <color indexed="9"/>
      <name val="Calibri"/>
      <family val="2"/>
      <charset val="238"/>
    </font>
    <font>
      <sz val="10"/>
      <color theme="0" tint="-0.249977111117893"/>
      <name val="Calibri"/>
      <family val="2"/>
      <charset val="238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A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0" fillId="0" borderId="0"/>
    <xf numFmtId="0" fontId="34" fillId="0" borderId="0"/>
  </cellStyleXfs>
  <cellXfs count="499">
    <xf numFmtId="0" fontId="0" fillId="0" borderId="0" xfId="0"/>
    <xf numFmtId="0" fontId="1" fillId="0" borderId="0" xfId="0" applyNumberFormat="1" applyFont="1" applyAlignment="1"/>
    <xf numFmtId="0" fontId="1" fillId="0" borderId="0" xfId="0" applyNumberFormat="1" applyFont="1" applyProtection="1">
      <protection locked="0"/>
    </xf>
    <xf numFmtId="0" fontId="7" fillId="0" borderId="0" xfId="0" applyNumberFormat="1" applyFont="1" applyProtection="1">
      <protection locked="0"/>
    </xf>
    <xf numFmtId="0" fontId="1" fillId="0" borderId="0" xfId="0" applyNumberFormat="1" applyFont="1" applyAlignment="1" applyProtection="1">
      <alignment horizontal="left"/>
      <protection locked="0"/>
    </xf>
    <xf numFmtId="0" fontId="1" fillId="0" borderId="0" xfId="0" applyNumberFormat="1" applyFont="1" applyAlignment="1" applyProtection="1"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1" fontId="1" fillId="0" borderId="2" xfId="0" applyNumberFormat="1" applyFont="1" applyFill="1" applyBorder="1" applyAlignment="1" applyProtection="1">
      <alignment horizontal="center" vertical="center"/>
      <protection locked="0"/>
    </xf>
    <xf numFmtId="1" fontId="21" fillId="0" borderId="3" xfId="0" applyNumberFormat="1" applyFont="1" applyFill="1" applyBorder="1" applyAlignment="1" applyProtection="1">
      <alignment horizontal="center" vertical="center"/>
      <protection locked="0"/>
    </xf>
    <xf numFmtId="1" fontId="21" fillId="0" borderId="3" xfId="0" applyNumberFormat="1" applyFont="1" applyFill="1" applyBorder="1" applyAlignment="1" applyProtection="1">
      <alignment horizontal="center" vertical="center"/>
    </xf>
    <xf numFmtId="1" fontId="21" fillId="0" borderId="4" xfId="0" applyNumberFormat="1" applyFont="1" applyFill="1" applyBorder="1" applyAlignment="1" applyProtection="1">
      <alignment horizontal="center" vertical="center"/>
    </xf>
    <xf numFmtId="1" fontId="21" fillId="0" borderId="5" xfId="0" applyNumberFormat="1" applyFont="1" applyFill="1" applyBorder="1" applyAlignment="1" applyProtection="1">
      <alignment horizontal="center" vertical="center"/>
    </xf>
    <xf numFmtId="1" fontId="21" fillId="0" borderId="6" xfId="0" applyNumberFormat="1" applyFont="1" applyFill="1" applyBorder="1" applyAlignment="1" applyProtection="1">
      <alignment horizontal="center" vertical="center"/>
    </xf>
    <xf numFmtId="1" fontId="21" fillId="0" borderId="7" xfId="0" applyNumberFormat="1" applyFont="1" applyFill="1" applyBorder="1" applyAlignment="1" applyProtection="1">
      <alignment horizontal="center" vertical="center"/>
    </xf>
    <xf numFmtId="1" fontId="21" fillId="0" borderId="8" xfId="0" applyNumberFormat="1" applyFont="1" applyFill="1" applyBorder="1" applyAlignment="1" applyProtection="1">
      <alignment horizontal="center" vertical="center"/>
      <protection locked="0"/>
    </xf>
    <xf numFmtId="1" fontId="2" fillId="0" borderId="9" xfId="0" applyNumberFormat="1" applyFont="1" applyFill="1" applyBorder="1" applyAlignment="1" applyProtection="1">
      <alignment horizontal="left" vertical="center"/>
      <protection locked="0"/>
    </xf>
    <xf numFmtId="49" fontId="16" fillId="0" borderId="0" xfId="0" applyNumberFormat="1" applyFont="1" applyAlignment="1">
      <alignment horizontal="center"/>
    </xf>
    <xf numFmtId="1" fontId="21" fillId="0" borderId="10" xfId="0" applyNumberFormat="1" applyFont="1" applyFill="1" applyBorder="1" applyAlignment="1" applyProtection="1">
      <alignment horizontal="center" vertical="center"/>
      <protection locked="0"/>
    </xf>
    <xf numFmtId="1" fontId="1" fillId="0" borderId="2" xfId="0" applyNumberFormat="1" applyFont="1" applyFill="1" applyBorder="1" applyAlignment="1" applyProtection="1">
      <alignment horizontal="left" vertical="center"/>
      <protection locked="0"/>
    </xf>
    <xf numFmtId="1" fontId="1" fillId="0" borderId="1" xfId="0" applyNumberFormat="1" applyFont="1" applyFill="1" applyBorder="1" applyAlignment="1" applyProtection="1">
      <alignment horizontal="left" vertical="center"/>
      <protection locked="0"/>
    </xf>
    <xf numFmtId="1" fontId="21" fillId="0" borderId="6" xfId="0" applyNumberFormat="1" applyFont="1" applyFill="1" applyBorder="1" applyAlignment="1" applyProtection="1">
      <alignment horizontal="center" vertical="center"/>
      <protection locked="0"/>
    </xf>
    <xf numFmtId="1" fontId="21" fillId="0" borderId="4" xfId="0" applyNumberFormat="1" applyFont="1" applyFill="1" applyBorder="1" applyAlignment="1" applyProtection="1">
      <alignment horizontal="center" vertical="center"/>
      <protection locked="0"/>
    </xf>
    <xf numFmtId="1" fontId="1" fillId="0" borderId="1" xfId="0" applyNumberFormat="1" applyFont="1" applyFill="1" applyBorder="1" applyAlignment="1" applyProtection="1">
      <alignment horizontal="right" vertical="center"/>
      <protection locked="0"/>
    </xf>
    <xf numFmtId="1" fontId="2" fillId="0" borderId="2" xfId="0" applyNumberFormat="1" applyFont="1" applyFill="1" applyBorder="1" applyAlignment="1" applyProtection="1">
      <alignment horizontal="center" vertical="center"/>
      <protection locked="0"/>
    </xf>
    <xf numFmtId="1" fontId="1" fillId="0" borderId="2" xfId="0" applyNumberFormat="1" applyFont="1" applyFill="1" applyBorder="1" applyAlignment="1" applyProtection="1">
      <alignment horizontal="right" vertical="center"/>
      <protection locked="0"/>
    </xf>
    <xf numFmtId="1" fontId="2" fillId="0" borderId="11" xfId="0" applyNumberFormat="1" applyFont="1" applyFill="1" applyBorder="1" applyAlignment="1" applyProtection="1">
      <alignment horizontal="right" vertical="center"/>
      <protection locked="0"/>
    </xf>
    <xf numFmtId="1" fontId="2" fillId="0" borderId="12" xfId="0" applyNumberFormat="1" applyFont="1" applyFill="1" applyBorder="1" applyAlignment="1" applyProtection="1">
      <alignment horizontal="right" vertical="center"/>
      <protection locked="0"/>
    </xf>
    <xf numFmtId="1" fontId="2" fillId="0" borderId="13" xfId="0" applyNumberFormat="1" applyFont="1" applyFill="1" applyBorder="1" applyAlignment="1" applyProtection="1">
      <alignment horizontal="left" vertical="center"/>
      <protection locked="0"/>
    </xf>
    <xf numFmtId="1" fontId="21" fillId="0" borderId="14" xfId="0" applyNumberFormat="1" applyFont="1" applyFill="1" applyBorder="1" applyAlignment="1" applyProtection="1">
      <alignment horizontal="center" vertical="center"/>
      <protection locked="0"/>
    </xf>
    <xf numFmtId="1" fontId="21" fillId="0" borderId="15" xfId="0" applyNumberFormat="1" applyFont="1" applyFill="1" applyBorder="1" applyAlignment="1" applyProtection="1">
      <alignment horizontal="center" vertical="center"/>
      <protection locked="0"/>
    </xf>
    <xf numFmtId="1" fontId="21" fillId="0" borderId="16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Alignment="1">
      <alignment horizontal="right" vertical="center"/>
    </xf>
    <xf numFmtId="0" fontId="1" fillId="0" borderId="0" xfId="6" applyNumberFormat="1" applyFont="1" applyAlignment="1">
      <alignment horizontal="right"/>
    </xf>
    <xf numFmtId="0" fontId="1" fillId="0" borderId="0" xfId="6" applyNumberFormat="1" applyFont="1" applyAlignment="1"/>
    <xf numFmtId="0" fontId="1" fillId="0" borderId="0" xfId="6" applyNumberFormat="1" applyFont="1" applyAlignment="1">
      <alignment horizontal="center"/>
    </xf>
    <xf numFmtId="0" fontId="6" fillId="0" borderId="0" xfId="6" applyNumberFormat="1" applyFont="1" applyAlignment="1"/>
    <xf numFmtId="0" fontId="1" fillId="0" borderId="0" xfId="6" applyNumberFormat="1" applyFont="1"/>
    <xf numFmtId="14" fontId="12" fillId="0" borderId="0" xfId="6" applyNumberFormat="1" applyFont="1" applyFill="1" applyBorder="1" applyAlignment="1">
      <alignment horizontal="center" vertical="center"/>
    </xf>
    <xf numFmtId="0" fontId="13" fillId="0" borderId="0" xfId="6" applyNumberFormat="1" applyFont="1" applyFill="1" applyBorder="1" applyAlignment="1">
      <alignment horizontal="left" vertical="center"/>
    </xf>
    <xf numFmtId="0" fontId="15" fillId="0" borderId="0" xfId="6" applyNumberFormat="1" applyFont="1" applyAlignment="1" applyProtection="1">
      <alignment vertical="center"/>
      <protection locked="0"/>
    </xf>
    <xf numFmtId="14" fontId="28" fillId="0" borderId="0" xfId="6" applyNumberFormat="1" applyFont="1" applyAlignment="1" applyProtection="1">
      <alignment horizontal="center" vertical="center"/>
      <protection hidden="1"/>
    </xf>
    <xf numFmtId="0" fontId="29" fillId="0" borderId="0" xfId="6" applyNumberFormat="1" applyFont="1" applyAlignment="1" applyProtection="1">
      <alignment horizontal="left" vertical="center"/>
      <protection locked="0"/>
    </xf>
    <xf numFmtId="14" fontId="28" fillId="0" borderId="0" xfId="6" applyNumberFormat="1" applyFont="1" applyAlignment="1" applyProtection="1">
      <alignment horizontal="center" vertical="center"/>
      <protection locked="0"/>
    </xf>
    <xf numFmtId="0" fontId="23" fillId="0" borderId="0" xfId="6" applyNumberFormat="1" applyFont="1" applyFill="1" applyBorder="1" applyAlignment="1">
      <alignment horizontal="right" vertical="center"/>
    </xf>
    <xf numFmtId="0" fontId="2" fillId="0" borderId="0" xfId="6" applyNumberFormat="1" applyFont="1" applyFill="1" applyBorder="1" applyAlignment="1">
      <alignment horizontal="left" vertical="center"/>
    </xf>
    <xf numFmtId="0" fontId="15" fillId="0" borderId="0" xfId="6" applyNumberFormat="1" applyFont="1" applyAlignment="1" applyProtection="1">
      <alignment horizontal="left" vertical="center"/>
      <protection locked="0"/>
    </xf>
    <xf numFmtId="0" fontId="13" fillId="0" borderId="0" xfId="6" applyNumberFormat="1" applyFont="1" applyAlignment="1">
      <alignment horizontal="right" vertical="center"/>
    </xf>
    <xf numFmtId="0" fontId="13" fillId="0" borderId="0" xfId="0" applyNumberFormat="1" applyFont="1" applyAlignment="1">
      <alignment horizontal="right"/>
    </xf>
    <xf numFmtId="0" fontId="42" fillId="0" borderId="0" xfId="1" applyNumberFormat="1" applyFont="1" applyBorder="1" applyAlignment="1">
      <alignment vertical="center"/>
    </xf>
    <xf numFmtId="0" fontId="32" fillId="0" borderId="0" xfId="1" applyNumberFormat="1" applyFont="1" applyAlignment="1">
      <alignment horizontal="center"/>
    </xf>
    <xf numFmtId="0" fontId="1" fillId="0" borderId="0" xfId="1" applyNumberFormat="1" applyFont="1"/>
    <xf numFmtId="0" fontId="7" fillId="0" borderId="0" xfId="1" applyNumberFormat="1" applyFont="1" applyProtection="1">
      <protection locked="0"/>
    </xf>
    <xf numFmtId="0" fontId="1" fillId="0" borderId="0" xfId="1" applyNumberFormat="1" applyFont="1" applyProtection="1">
      <protection locked="0"/>
    </xf>
    <xf numFmtId="0" fontId="1" fillId="0" borderId="0" xfId="1" applyNumberFormat="1" applyFont="1" applyAlignment="1" applyProtection="1">
      <alignment horizontal="center"/>
      <protection locked="0"/>
    </xf>
    <xf numFmtId="0" fontId="1" fillId="0" borderId="0" xfId="1" applyNumberFormat="1" applyFont="1" applyAlignment="1" applyProtection="1">
      <alignment horizontal="left"/>
      <protection locked="0"/>
    </xf>
    <xf numFmtId="0" fontId="1" fillId="0" borderId="0" xfId="1" applyNumberFormat="1" applyFont="1" applyAlignment="1" applyProtection="1">
      <protection locked="0"/>
    </xf>
    <xf numFmtId="0" fontId="1" fillId="0" borderId="0" xfId="1" applyNumberFormat="1" applyFont="1" applyFill="1" applyBorder="1"/>
    <xf numFmtId="0" fontId="1" fillId="0" borderId="0" xfId="1" applyNumberFormat="1" applyFont="1" applyAlignment="1">
      <alignment horizontal="right"/>
    </xf>
    <xf numFmtId="0" fontId="1" fillId="0" borderId="0" xfId="1" applyNumberFormat="1" applyFont="1" applyAlignment="1"/>
    <xf numFmtId="0" fontId="1" fillId="0" borderId="0" xfId="1" applyNumberFormat="1" applyFont="1" applyAlignment="1">
      <alignment horizontal="center"/>
    </xf>
    <xf numFmtId="0" fontId="6" fillId="0" borderId="0" xfId="1" applyNumberFormat="1" applyFont="1" applyAlignment="1"/>
    <xf numFmtId="0" fontId="10" fillId="0" borderId="0" xfId="1" applyNumberFormat="1" applyFont="1" applyFill="1" applyBorder="1" applyAlignment="1">
      <alignment vertical="center"/>
    </xf>
    <xf numFmtId="0" fontId="23" fillId="0" borderId="0" xfId="1" applyNumberFormat="1" applyFont="1" applyFill="1" applyBorder="1" applyAlignment="1">
      <alignment horizontal="right" vertical="center"/>
    </xf>
    <xf numFmtId="0" fontId="2" fillId="0" borderId="0" xfId="1" applyFont="1" applyBorder="1" applyAlignment="1">
      <alignment horizontal="left" vertical="center"/>
    </xf>
    <xf numFmtId="0" fontId="2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2" fillId="0" borderId="0" xfId="1" applyNumberFormat="1" applyFont="1" applyFill="1" applyBorder="1" applyAlignment="1">
      <alignment horizontal="left" vertical="center"/>
    </xf>
    <xf numFmtId="0" fontId="2" fillId="0" borderId="0" xfId="1" applyNumberFormat="1" applyFont="1" applyFill="1" applyBorder="1" applyAlignment="1">
      <alignment horizontal="center" vertical="center"/>
    </xf>
    <xf numFmtId="0" fontId="12" fillId="0" borderId="0" xfId="1" applyNumberFormat="1" applyFont="1" applyFill="1" applyBorder="1" applyAlignment="1">
      <alignment horizontal="left" vertical="center"/>
    </xf>
    <xf numFmtId="0" fontId="13" fillId="0" borderId="0" xfId="1" applyNumberFormat="1" applyFont="1" applyFill="1" applyBorder="1" applyAlignment="1">
      <alignment horizontal="left" vertical="center"/>
    </xf>
    <xf numFmtId="0" fontId="13" fillId="0" borderId="0" xfId="1" applyNumberFormat="1" applyFont="1" applyAlignment="1">
      <alignment horizontal="left" vertical="center"/>
    </xf>
    <xf numFmtId="0" fontId="13" fillId="0" borderId="0" xfId="1" applyNumberFormat="1" applyFont="1" applyAlignment="1">
      <alignment horizontal="right" vertical="center"/>
    </xf>
    <xf numFmtId="0" fontId="13" fillId="0" borderId="0" xfId="1" applyNumberFormat="1" applyFont="1" applyAlignment="1">
      <alignment vertical="center"/>
    </xf>
    <xf numFmtId="0" fontId="25" fillId="0" borderId="0" xfId="1" applyNumberFormat="1" applyFont="1" applyFill="1" applyBorder="1" applyAlignment="1">
      <alignment horizontal="right" vertical="center"/>
    </xf>
    <xf numFmtId="1" fontId="30" fillId="0" borderId="0" xfId="1" applyNumberFormat="1" applyFont="1" applyFill="1" applyBorder="1" applyAlignment="1">
      <alignment horizontal="right" vertical="center"/>
    </xf>
    <xf numFmtId="0" fontId="13" fillId="0" borderId="0" xfId="0" applyNumberFormat="1" applyFont="1" applyFill="1" applyBorder="1" applyAlignment="1" applyProtection="1">
      <alignment horizontal="right" vertical="center"/>
      <protection hidden="1"/>
    </xf>
    <xf numFmtId="1" fontId="22" fillId="0" borderId="0" xfId="0" applyNumberFormat="1" applyFont="1" applyFill="1" applyBorder="1" applyAlignment="1" applyProtection="1">
      <alignment horizontal="right" vertical="center"/>
      <protection locked="0"/>
    </xf>
    <xf numFmtId="1" fontId="21" fillId="0" borderId="0" xfId="0" applyNumberFormat="1" applyFont="1" applyFill="1" applyBorder="1" applyAlignment="1" applyProtection="1">
      <alignment horizontal="center" vertical="center"/>
      <protection locked="0"/>
    </xf>
    <xf numFmtId="1" fontId="15" fillId="0" borderId="0" xfId="0" applyNumberFormat="1" applyFont="1" applyFill="1" applyBorder="1" applyAlignment="1" applyProtection="1">
      <alignment horizontal="center" vertical="center"/>
      <protection locked="0"/>
    </xf>
    <xf numFmtId="1" fontId="44" fillId="0" borderId="0" xfId="0" applyNumberFormat="1" applyFont="1" applyFill="1" applyBorder="1" applyAlignment="1" applyProtection="1">
      <alignment horizontal="center" vertical="center"/>
      <protection locked="0"/>
    </xf>
    <xf numFmtId="164" fontId="45" fillId="0" borderId="0" xfId="0" applyNumberFormat="1" applyFont="1" applyFill="1" applyBorder="1" applyAlignment="1" applyProtection="1">
      <alignment horizontal="center" vertical="center"/>
      <protection locked="0"/>
    </xf>
    <xf numFmtId="0" fontId="44" fillId="0" borderId="0" xfId="0" applyNumberFormat="1" applyFont="1" applyFill="1" applyBorder="1" applyAlignment="1" applyProtection="1">
      <alignment horizontal="center" vertical="center"/>
      <protection locked="0"/>
    </xf>
    <xf numFmtId="49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43" fillId="0" borderId="0" xfId="0" applyNumberFormat="1" applyFont="1" applyFill="1" applyBorder="1" applyAlignment="1" applyProtection="1">
      <alignment horizontal="right" vertical="center"/>
      <protection locked="0"/>
    </xf>
    <xf numFmtId="0" fontId="43" fillId="0" borderId="0" xfId="0" applyNumberFormat="1" applyFont="1" applyFill="1" applyBorder="1" applyAlignment="1">
      <alignment horizontal="left" vertical="center"/>
    </xf>
    <xf numFmtId="0" fontId="19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Protection="1">
      <protection locked="0"/>
    </xf>
    <xf numFmtId="0" fontId="27" fillId="0" borderId="0" xfId="7" applyNumberFormat="1" applyFont="1" applyFill="1" applyBorder="1" applyAlignment="1">
      <alignment horizontal="left" vertical="center"/>
    </xf>
    <xf numFmtId="0" fontId="5" fillId="7" borderId="24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NumberFormat="1" applyFont="1" applyBorder="1" applyAlignment="1">
      <alignment horizontal="left" vertical="center" inden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5" fillId="0" borderId="0" xfId="0" applyNumberFormat="1" applyFont="1" applyFill="1" applyBorder="1" applyAlignment="1">
      <alignment horizontal="right" vertical="center"/>
    </xf>
    <xf numFmtId="0" fontId="26" fillId="6" borderId="27" xfId="5" applyNumberFormat="1" applyFont="1" applyFill="1" applyBorder="1" applyAlignment="1" applyProtection="1">
      <alignment horizontal="center" vertical="center"/>
    </xf>
    <xf numFmtId="0" fontId="24" fillId="2" borderId="29" xfId="0" applyNumberFormat="1" applyFont="1" applyFill="1" applyBorder="1" applyAlignment="1" applyProtection="1">
      <alignment horizontal="center" vertical="center"/>
      <protection locked="0"/>
    </xf>
    <xf numFmtId="20" fontId="31" fillId="2" borderId="29" xfId="0" applyNumberFormat="1" applyFont="1" applyFill="1" applyBorder="1" applyAlignment="1" applyProtection="1">
      <alignment horizontal="center" vertical="center"/>
      <protection locked="0"/>
    </xf>
    <xf numFmtId="0" fontId="26" fillId="2" borderId="29" xfId="0" applyNumberFormat="1" applyFont="1" applyFill="1" applyBorder="1" applyAlignment="1" applyProtection="1">
      <alignment horizontal="center" vertical="center"/>
      <protection locked="0"/>
    </xf>
    <xf numFmtId="49" fontId="26" fillId="2" borderId="29" xfId="0" applyNumberFormat="1" applyFont="1" applyFill="1" applyBorder="1" applyAlignment="1" applyProtection="1">
      <alignment horizontal="center" vertical="center"/>
      <protection locked="0"/>
    </xf>
    <xf numFmtId="49" fontId="26" fillId="2" borderId="30" xfId="0" applyNumberFormat="1" applyFont="1" applyFill="1" applyBorder="1" applyAlignment="1" applyProtection="1">
      <alignment horizontal="center" vertical="center"/>
      <protection locked="0"/>
    </xf>
    <xf numFmtId="0" fontId="15" fillId="0" borderId="0" xfId="1" applyFont="1" applyFill="1" applyBorder="1" applyAlignment="1">
      <alignment horizontal="left" vertical="center"/>
    </xf>
    <xf numFmtId="0" fontId="27" fillId="0" borderId="0" xfId="1" applyNumberFormat="1" applyFont="1" applyFill="1" applyBorder="1" applyAlignment="1">
      <alignment horizontal="right" vertical="center"/>
    </xf>
    <xf numFmtId="1" fontId="46" fillId="0" borderId="0" xfId="1" applyNumberFormat="1" applyFont="1" applyFill="1" applyBorder="1" applyAlignment="1">
      <alignment horizontal="center" vertical="center"/>
    </xf>
    <xf numFmtId="0" fontId="28" fillId="0" borderId="0" xfId="1" applyFont="1" applyFill="1" applyBorder="1" applyAlignment="1">
      <alignment horizontal="center" vertical="center"/>
    </xf>
    <xf numFmtId="14" fontId="28" fillId="0" borderId="0" xfId="1" applyNumberFormat="1" applyFont="1" applyFill="1" applyBorder="1" applyAlignment="1">
      <alignment horizontal="center" vertical="center"/>
    </xf>
    <xf numFmtId="0" fontId="29" fillId="0" borderId="0" xfId="1" applyFont="1" applyFill="1" applyBorder="1" applyAlignment="1">
      <alignment horizontal="left" vertical="center"/>
    </xf>
    <xf numFmtId="0" fontId="43" fillId="6" borderId="31" xfId="0" applyNumberFormat="1" applyFont="1" applyFill="1" applyBorder="1" applyAlignment="1" applyProtection="1">
      <alignment horizontal="right" vertical="center"/>
      <protection locked="0"/>
    </xf>
    <xf numFmtId="0" fontId="47" fillId="0" borderId="0" xfId="1" applyNumberFormat="1" applyFont="1" applyAlignment="1">
      <alignment vertical="center"/>
    </xf>
    <xf numFmtId="0" fontId="5" fillId="8" borderId="0" xfId="4" applyNumberFormat="1" applyFont="1" applyFill="1" applyBorder="1" applyAlignment="1">
      <alignment horizontal="center" vertical="center"/>
    </xf>
    <xf numFmtId="0" fontId="5" fillId="8" borderId="0" xfId="1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 applyProtection="1">
      <alignment horizontal="left" vertical="center"/>
      <protection locked="0"/>
    </xf>
    <xf numFmtId="1" fontId="22" fillId="0" borderId="0" xfId="0" applyNumberFormat="1" applyFont="1" applyFill="1" applyBorder="1" applyAlignment="1" applyProtection="1">
      <alignment horizontal="center" vertical="center"/>
      <protection locked="0"/>
    </xf>
    <xf numFmtId="0" fontId="43" fillId="0" borderId="0" xfId="6" applyNumberFormat="1" applyFont="1" applyFill="1" applyBorder="1" applyAlignment="1">
      <alignment horizontal="center" vertical="center"/>
    </xf>
    <xf numFmtId="0" fontId="41" fillId="0" borderId="0" xfId="7" applyNumberFormat="1" applyFont="1" applyFill="1" applyBorder="1" applyAlignment="1">
      <alignment horizontal="left" vertical="center"/>
    </xf>
    <xf numFmtId="0" fontId="51" fillId="0" borderId="43" xfId="7" applyNumberFormat="1" applyFont="1" applyFill="1" applyBorder="1" applyAlignment="1" applyProtection="1">
      <alignment horizontal="left" vertical="center"/>
      <protection locked="0"/>
    </xf>
    <xf numFmtId="0" fontId="37" fillId="0" borderId="3" xfId="7" applyNumberFormat="1" applyFont="1" applyFill="1" applyBorder="1" applyAlignment="1">
      <alignment horizontal="left" vertical="center"/>
    </xf>
    <xf numFmtId="0" fontId="51" fillId="0" borderId="13" xfId="7" applyNumberFormat="1" applyFont="1" applyFill="1" applyBorder="1" applyAlignment="1" applyProtection="1">
      <alignment horizontal="left" vertical="center"/>
      <protection locked="0"/>
    </xf>
    <xf numFmtId="0" fontId="51" fillId="0" borderId="48" xfId="7" applyNumberFormat="1" applyFont="1" applyFill="1" applyBorder="1" applyAlignment="1" applyProtection="1">
      <alignment horizontal="left" vertical="center"/>
      <protection locked="0"/>
    </xf>
    <xf numFmtId="0" fontId="27" fillId="0" borderId="0" xfId="1" applyFont="1" applyFill="1" applyBorder="1" applyAlignment="1">
      <alignment horizontal="left" vertical="center"/>
    </xf>
    <xf numFmtId="0" fontId="53" fillId="7" borderId="3" xfId="5" applyNumberFormat="1" applyFont="1" applyFill="1" applyBorder="1" applyAlignment="1" applyProtection="1">
      <alignment horizontal="center" vertical="center"/>
      <protection locked="0"/>
    </xf>
    <xf numFmtId="0" fontId="54" fillId="4" borderId="3" xfId="5" applyNumberFormat="1" applyFont="1" applyFill="1" applyBorder="1" applyAlignment="1" applyProtection="1">
      <alignment horizontal="center" vertical="center"/>
      <protection locked="0"/>
    </xf>
    <xf numFmtId="0" fontId="54" fillId="0" borderId="3" xfId="5" applyNumberFormat="1" applyFont="1" applyBorder="1" applyAlignment="1" applyProtection="1">
      <alignment horizontal="center" vertical="center"/>
      <protection locked="0"/>
    </xf>
    <xf numFmtId="0" fontId="43" fillId="0" borderId="3" xfId="5" applyNumberFormat="1" applyFont="1" applyFill="1" applyBorder="1" applyAlignment="1">
      <alignment horizontal="center" vertical="center"/>
    </xf>
    <xf numFmtId="0" fontId="54" fillId="9" borderId="3" xfId="5" applyNumberFormat="1" applyFont="1" applyFill="1" applyBorder="1" applyAlignment="1" applyProtection="1">
      <alignment horizontal="center" vertical="center"/>
      <protection locked="0"/>
    </xf>
    <xf numFmtId="0" fontId="54" fillId="0" borderId="3" xfId="5" applyNumberFormat="1" applyFont="1" applyBorder="1" applyAlignment="1" applyProtection="1">
      <alignment horizontal="left" vertical="center"/>
      <protection locked="0"/>
    </xf>
    <xf numFmtId="0" fontId="54" fillId="4" borderId="6" xfId="5" applyNumberFormat="1" applyFont="1" applyFill="1" applyBorder="1" applyAlignment="1" applyProtection="1">
      <alignment horizontal="center" vertical="center"/>
      <protection locked="0"/>
    </xf>
    <xf numFmtId="0" fontId="54" fillId="0" borderId="6" xfId="5" applyNumberFormat="1" applyFont="1" applyBorder="1" applyAlignment="1" applyProtection="1">
      <alignment horizontal="center" vertical="center"/>
      <protection locked="0"/>
    </xf>
    <xf numFmtId="0" fontId="54" fillId="0" borderId="6" xfId="5" applyNumberFormat="1" applyFont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Protection="1">
      <protection locked="0"/>
    </xf>
    <xf numFmtId="0" fontId="1" fillId="0" borderId="0" xfId="0" applyNumberFormat="1" applyFont="1" applyBorder="1" applyProtection="1">
      <protection locked="0"/>
    </xf>
    <xf numFmtId="0" fontId="1" fillId="0" borderId="51" xfId="4" applyFont="1" applyFill="1" applyBorder="1"/>
    <xf numFmtId="0" fontId="1" fillId="0" borderId="52" xfId="4" applyFont="1" applyFill="1" applyBorder="1"/>
    <xf numFmtId="0" fontId="1" fillId="0" borderId="53" xfId="4" applyFont="1" applyFill="1" applyBorder="1"/>
    <xf numFmtId="0" fontId="1" fillId="0" borderId="0" xfId="4" applyFont="1" applyFill="1" applyBorder="1"/>
    <xf numFmtId="0" fontId="1" fillId="0" borderId="0" xfId="4" applyFont="1" applyFill="1"/>
    <xf numFmtId="0" fontId="55" fillId="0" borderId="54" xfId="4" applyFont="1" applyFill="1" applyBorder="1"/>
    <xf numFmtId="0" fontId="56" fillId="0" borderId="0" xfId="4" applyFont="1" applyFill="1" applyBorder="1"/>
    <xf numFmtId="0" fontId="55" fillId="0" borderId="0" xfId="4" applyFont="1" applyFill="1" applyBorder="1"/>
    <xf numFmtId="0" fontId="56" fillId="0" borderId="0" xfId="4" applyFont="1" applyFill="1" applyBorder="1" applyAlignment="1">
      <alignment horizontal="right"/>
    </xf>
    <xf numFmtId="0" fontId="55" fillId="0" borderId="55" xfId="4" applyFont="1" applyFill="1" applyBorder="1"/>
    <xf numFmtId="0" fontId="55" fillId="0" borderId="0" xfId="4" applyFont="1" applyFill="1"/>
    <xf numFmtId="0" fontId="1" fillId="0" borderId="54" xfId="4" applyFont="1" applyFill="1" applyBorder="1"/>
    <xf numFmtId="0" fontId="1" fillId="0" borderId="55" xfId="4" applyFont="1" applyFill="1" applyBorder="1" applyProtection="1">
      <protection hidden="1"/>
    </xf>
    <xf numFmtId="0" fontId="1" fillId="0" borderId="0" xfId="4" applyFont="1" applyFill="1" applyBorder="1" applyProtection="1">
      <protection hidden="1"/>
    </xf>
    <xf numFmtId="0" fontId="1" fillId="0" borderId="54" xfId="4" applyFont="1" applyFill="1" applyBorder="1" applyProtection="1">
      <protection hidden="1"/>
    </xf>
    <xf numFmtId="0" fontId="1" fillId="0" borderId="20" xfId="4" applyFont="1" applyFill="1" applyBorder="1"/>
    <xf numFmtId="0" fontId="6" fillId="0" borderId="0" xfId="4" applyFont="1" applyFill="1" applyBorder="1" applyAlignment="1">
      <alignment horizontal="left" vertical="center"/>
    </xf>
    <xf numFmtId="0" fontId="6" fillId="0" borderId="0" xfId="4" applyFont="1" applyFill="1" applyAlignment="1">
      <alignment horizontal="center" vertical="center"/>
    </xf>
    <xf numFmtId="0" fontId="58" fillId="0" borderId="0" xfId="4" applyFont="1" applyFill="1" applyBorder="1" applyAlignment="1" applyProtection="1">
      <protection hidden="1"/>
    </xf>
    <xf numFmtId="0" fontId="1" fillId="0" borderId="54" xfId="4" applyFont="1" applyFill="1" applyBorder="1" applyAlignment="1">
      <alignment shrinkToFit="1"/>
    </xf>
    <xf numFmtId="0" fontId="1" fillId="0" borderId="0" xfId="4" applyNumberFormat="1" applyFont="1" applyFill="1" applyBorder="1" applyAlignment="1" applyProtection="1">
      <alignment shrinkToFit="1"/>
      <protection hidden="1"/>
    </xf>
    <xf numFmtId="0" fontId="1" fillId="0" borderId="55" xfId="4" applyNumberFormat="1" applyFont="1" applyFill="1" applyBorder="1" applyAlignment="1" applyProtection="1">
      <alignment shrinkToFit="1"/>
      <protection hidden="1"/>
    </xf>
    <xf numFmtId="0" fontId="1" fillId="0" borderId="20" xfId="4" applyNumberFormat="1" applyFont="1" applyFill="1" applyBorder="1" applyAlignment="1" applyProtection="1">
      <alignment shrinkToFit="1"/>
      <protection hidden="1"/>
    </xf>
    <xf numFmtId="0" fontId="59" fillId="0" borderId="0" xfId="4" applyFont="1" applyFill="1" applyBorder="1" applyAlignment="1" applyProtection="1">
      <alignment horizontal="right" vertical="center"/>
      <protection hidden="1"/>
    </xf>
    <xf numFmtId="0" fontId="1" fillId="0" borderId="0" xfId="4" applyFont="1" applyFill="1" applyAlignment="1">
      <alignment shrinkToFit="1"/>
    </xf>
    <xf numFmtId="0" fontId="1" fillId="0" borderId="54" xfId="4" applyFont="1" applyFill="1" applyBorder="1" applyAlignment="1">
      <alignment vertical="center"/>
    </xf>
    <xf numFmtId="0" fontId="60" fillId="0" borderId="58" xfId="4" applyFont="1" applyFill="1" applyBorder="1" applyAlignment="1" applyProtection="1">
      <alignment vertical="center"/>
      <protection hidden="1"/>
    </xf>
    <xf numFmtId="0" fontId="1" fillId="0" borderId="59" xfId="4" applyFont="1" applyFill="1" applyBorder="1" applyAlignment="1" applyProtection="1">
      <alignment vertical="center"/>
      <protection hidden="1"/>
    </xf>
    <xf numFmtId="0" fontId="1" fillId="0" borderId="60" xfId="4" applyFont="1" applyFill="1" applyBorder="1" applyAlignment="1" applyProtection="1">
      <alignment vertical="center"/>
      <protection hidden="1"/>
    </xf>
    <xf numFmtId="0" fontId="1" fillId="0" borderId="0" xfId="4" applyFont="1" applyFill="1" applyBorder="1" applyAlignment="1" applyProtection="1">
      <alignment vertical="center"/>
      <protection hidden="1"/>
    </xf>
    <xf numFmtId="0" fontId="1" fillId="0" borderId="58" xfId="4" applyFont="1" applyFill="1" applyBorder="1" applyAlignment="1" applyProtection="1">
      <alignment vertical="center"/>
      <protection hidden="1"/>
    </xf>
    <xf numFmtId="0" fontId="60" fillId="0" borderId="60" xfId="4" applyFont="1" applyFill="1" applyBorder="1" applyAlignment="1" applyProtection="1">
      <alignment horizontal="right" vertical="center"/>
      <protection hidden="1"/>
    </xf>
    <xf numFmtId="0" fontId="1" fillId="0" borderId="55" xfId="4" applyFont="1" applyFill="1" applyBorder="1" applyAlignment="1" applyProtection="1">
      <alignment vertical="center"/>
      <protection hidden="1"/>
    </xf>
    <xf numFmtId="0" fontId="1" fillId="0" borderId="54" xfId="4" applyFont="1" applyFill="1" applyBorder="1" applyAlignment="1" applyProtection="1">
      <alignment vertical="center"/>
      <protection hidden="1"/>
    </xf>
    <xf numFmtId="0" fontId="1" fillId="0" borderId="59" xfId="4" applyNumberFormat="1" applyFont="1" applyFill="1" applyBorder="1" applyAlignment="1" applyProtection="1">
      <alignment vertical="center"/>
      <protection hidden="1"/>
    </xf>
    <xf numFmtId="0" fontId="1" fillId="0" borderId="20" xfId="4" applyFont="1" applyFill="1" applyBorder="1" applyAlignment="1">
      <alignment vertical="center"/>
    </xf>
    <xf numFmtId="0" fontId="1" fillId="0" borderId="0" xfId="4" applyFont="1" applyFill="1" applyBorder="1" applyAlignment="1">
      <alignment vertical="center"/>
    </xf>
    <xf numFmtId="0" fontId="1" fillId="0" borderId="0" xfId="4" applyFont="1" applyFill="1" applyBorder="1" applyAlignment="1" applyProtection="1">
      <alignment shrinkToFit="1"/>
      <protection hidden="1"/>
    </xf>
    <xf numFmtId="0" fontId="1" fillId="0" borderId="55" xfId="4" applyFont="1" applyFill="1" applyBorder="1" applyAlignment="1" applyProtection="1">
      <alignment shrinkToFit="1"/>
      <protection hidden="1"/>
    </xf>
    <xf numFmtId="0" fontId="1" fillId="0" borderId="54" xfId="4" applyFont="1" applyFill="1" applyBorder="1" applyAlignment="1" applyProtection="1">
      <alignment shrinkToFit="1"/>
      <protection hidden="1"/>
    </xf>
    <xf numFmtId="0" fontId="1" fillId="0" borderId="20" xfId="4" applyFont="1" applyFill="1" applyBorder="1" applyAlignment="1">
      <alignment shrinkToFit="1"/>
    </xf>
    <xf numFmtId="0" fontId="60" fillId="0" borderId="61" xfId="4" applyFont="1" applyFill="1" applyBorder="1" applyAlignment="1">
      <alignment horizontal="left" vertical="center"/>
    </xf>
    <xf numFmtId="0" fontId="1" fillId="0" borderId="62" xfId="4" applyFont="1" applyFill="1" applyBorder="1" applyAlignment="1">
      <alignment vertical="center"/>
    </xf>
    <xf numFmtId="0" fontId="1" fillId="0" borderId="63" xfId="4" applyFont="1" applyFill="1" applyBorder="1" applyAlignment="1">
      <alignment vertical="center"/>
    </xf>
    <xf numFmtId="0" fontId="1" fillId="0" borderId="61" xfId="4" applyFont="1" applyFill="1" applyBorder="1" applyAlignment="1">
      <alignment vertical="center"/>
    </xf>
    <xf numFmtId="0" fontId="60" fillId="0" borderId="63" xfId="4" applyFont="1" applyFill="1" applyBorder="1" applyAlignment="1">
      <alignment horizontal="right" vertical="center"/>
    </xf>
    <xf numFmtId="0" fontId="1" fillId="0" borderId="55" xfId="4" applyFont="1" applyFill="1" applyBorder="1" applyAlignment="1">
      <alignment vertical="center"/>
    </xf>
    <xf numFmtId="0" fontId="1" fillId="0" borderId="55" xfId="4" applyFont="1" applyFill="1" applyBorder="1"/>
    <xf numFmtId="0" fontId="62" fillId="0" borderId="56" xfId="4" applyFont="1" applyFill="1" applyBorder="1" applyAlignment="1">
      <alignment horizontal="center" vertical="center"/>
    </xf>
    <xf numFmtId="0" fontId="63" fillId="0" borderId="64" xfId="4" applyFont="1" applyFill="1" applyBorder="1" applyAlignment="1">
      <alignment horizontal="center" vertical="center"/>
    </xf>
    <xf numFmtId="0" fontId="63" fillId="0" borderId="56" xfId="4" applyFont="1" applyFill="1" applyBorder="1" applyAlignment="1">
      <alignment horizontal="center" vertical="center"/>
    </xf>
    <xf numFmtId="0" fontId="56" fillId="0" borderId="0" xfId="4" applyFont="1" applyFill="1" applyBorder="1" applyAlignment="1" applyProtection="1">
      <alignment vertical="center"/>
      <protection hidden="1"/>
    </xf>
    <xf numFmtId="0" fontId="1" fillId="0" borderId="56" xfId="4" applyFont="1" applyFill="1" applyBorder="1"/>
    <xf numFmtId="0" fontId="1" fillId="0" borderId="64" xfId="4" applyFont="1" applyFill="1" applyBorder="1"/>
    <xf numFmtId="0" fontId="1" fillId="0" borderId="65" xfId="4" applyFont="1" applyFill="1" applyBorder="1"/>
    <xf numFmtId="0" fontId="1" fillId="0" borderId="66" xfId="4" applyFont="1" applyFill="1" applyBorder="1"/>
    <xf numFmtId="0" fontId="1" fillId="0" borderId="67" xfId="4" applyFont="1" applyFill="1" applyBorder="1"/>
    <xf numFmtId="0" fontId="1" fillId="0" borderId="0" xfId="4" applyFont="1" applyFill="1" applyBorder="1" applyAlignment="1">
      <alignment horizontal="center"/>
    </xf>
    <xf numFmtId="0" fontId="64" fillId="0" borderId="56" xfId="4" applyFont="1" applyFill="1" applyBorder="1" applyAlignment="1">
      <alignment horizontal="left"/>
    </xf>
    <xf numFmtId="0" fontId="1" fillId="0" borderId="65" xfId="4" applyFont="1" applyFill="1" applyBorder="1" applyAlignment="1">
      <alignment horizontal="center"/>
    </xf>
    <xf numFmtId="0" fontId="64" fillId="0" borderId="64" xfId="4" applyFont="1" applyFill="1" applyBorder="1" applyAlignment="1">
      <alignment horizontal="left"/>
    </xf>
    <xf numFmtId="0" fontId="1" fillId="0" borderId="66" xfId="4" applyFont="1" applyFill="1" applyBorder="1" applyAlignment="1">
      <alignment horizontal="center"/>
    </xf>
    <xf numFmtId="0" fontId="64" fillId="0" borderId="56" xfId="4" applyFont="1" applyFill="1" applyBorder="1" applyAlignment="1">
      <alignment horizontal="right"/>
    </xf>
    <xf numFmtId="0" fontId="65" fillId="0" borderId="56" xfId="4" applyFont="1" applyFill="1" applyBorder="1" applyAlignment="1">
      <alignment horizontal="left"/>
    </xf>
    <xf numFmtId="0" fontId="65" fillId="0" borderId="64" xfId="4" applyFont="1" applyFill="1" applyBorder="1" applyAlignment="1">
      <alignment horizontal="left"/>
    </xf>
    <xf numFmtId="0" fontId="65" fillId="0" borderId="56" xfId="4" applyFont="1" applyFill="1" applyBorder="1" applyAlignment="1">
      <alignment horizontal="right"/>
    </xf>
    <xf numFmtId="0" fontId="1" fillId="0" borderId="61" xfId="4" applyFont="1" applyFill="1" applyBorder="1"/>
    <xf numFmtId="0" fontId="1" fillId="0" borderId="62" xfId="4" applyFont="1" applyFill="1" applyBorder="1"/>
    <xf numFmtId="0" fontId="1" fillId="0" borderId="63" xfId="4" applyFont="1" applyFill="1" applyBorder="1"/>
    <xf numFmtId="0" fontId="54" fillId="0" borderId="0" xfId="5" applyNumberFormat="1" applyFont="1" applyFill="1" applyBorder="1" applyAlignment="1" applyProtection="1">
      <alignment horizontal="center" vertical="center"/>
      <protection locked="0"/>
    </xf>
    <xf numFmtId="0" fontId="1" fillId="0" borderId="68" xfId="4" applyFont="1" applyFill="1" applyBorder="1" applyAlignment="1">
      <alignment vertical="center"/>
    </xf>
    <xf numFmtId="0" fontId="1" fillId="0" borderId="0" xfId="4" applyFont="1" applyFill="1"/>
    <xf numFmtId="0" fontId="1" fillId="0" borderId="69" xfId="4" applyFont="1" applyFill="1" applyBorder="1"/>
    <xf numFmtId="0" fontId="55" fillId="0" borderId="20" xfId="4" applyFont="1" applyFill="1" applyBorder="1"/>
    <xf numFmtId="0" fontId="1" fillId="0" borderId="70" xfId="4" applyFont="1" applyFill="1" applyBorder="1"/>
    <xf numFmtId="1" fontId="22" fillId="0" borderId="0" xfId="0" applyNumberFormat="1" applyFont="1" applyFill="1" applyBorder="1" applyAlignment="1" applyProtection="1">
      <alignment horizontal="center" vertical="center"/>
      <protection locked="0"/>
    </xf>
    <xf numFmtId="1" fontId="22" fillId="0" borderId="0" xfId="0" applyNumberFormat="1" applyFont="1" applyFill="1" applyBorder="1" applyAlignment="1" applyProtection="1">
      <alignment horizontal="left" vertical="center"/>
      <protection locked="0"/>
    </xf>
    <xf numFmtId="49" fontId="26" fillId="2" borderId="0" xfId="0" applyNumberFormat="1" applyFont="1" applyFill="1" applyBorder="1" applyAlignment="1" applyProtection="1">
      <alignment horizontal="center" vertical="center"/>
      <protection locked="0"/>
    </xf>
    <xf numFmtId="1" fontId="21" fillId="0" borderId="71" xfId="0" applyNumberFormat="1" applyFont="1" applyFill="1" applyBorder="1" applyAlignment="1" applyProtection="1">
      <alignment horizontal="center" vertical="center"/>
      <protection locked="0"/>
    </xf>
    <xf numFmtId="1" fontId="21" fillId="0" borderId="7" xfId="0" applyNumberFormat="1" applyFont="1" applyFill="1" applyBorder="1" applyAlignment="1" applyProtection="1">
      <alignment horizontal="center" vertical="center"/>
      <protection locked="0"/>
    </xf>
    <xf numFmtId="1" fontId="21" fillId="0" borderId="49" xfId="0" applyNumberFormat="1" applyFont="1" applyFill="1" applyBorder="1" applyAlignment="1" applyProtection="1">
      <alignment horizontal="center" vertical="center"/>
      <protection locked="0"/>
    </xf>
    <xf numFmtId="0" fontId="5" fillId="7" borderId="39" xfId="0" applyNumberFormat="1" applyFont="1" applyFill="1" applyBorder="1" applyAlignment="1" applyProtection="1">
      <alignment horizontal="center" vertical="center"/>
      <protection locked="0"/>
    </xf>
    <xf numFmtId="0" fontId="5" fillId="7" borderId="40" xfId="0" applyNumberFormat="1" applyFont="1" applyFill="1" applyBorder="1" applyAlignment="1" applyProtection="1">
      <alignment horizontal="center" vertical="center"/>
      <protection locked="0"/>
    </xf>
    <xf numFmtId="0" fontId="5" fillId="7" borderId="19" xfId="0" applyNumberFormat="1" applyFont="1" applyFill="1" applyBorder="1" applyAlignment="1" applyProtection="1">
      <alignment horizontal="center" vertical="center"/>
      <protection locked="0"/>
    </xf>
    <xf numFmtId="0" fontId="5" fillId="7" borderId="28" xfId="0" applyNumberFormat="1" applyFont="1" applyFill="1" applyBorder="1" applyAlignment="1" applyProtection="1">
      <alignment horizontal="center" vertical="center"/>
      <protection locked="0"/>
    </xf>
    <xf numFmtId="0" fontId="5" fillId="7" borderId="43" xfId="0" applyNumberFormat="1" applyFont="1" applyFill="1" applyBorder="1" applyAlignment="1" applyProtection="1">
      <alignment horizontal="center" vertical="center"/>
      <protection locked="0"/>
    </xf>
    <xf numFmtId="0" fontId="26" fillId="6" borderId="39" xfId="5" applyNumberFormat="1" applyFont="1" applyFill="1" applyBorder="1" applyAlignment="1" applyProtection="1">
      <alignment horizontal="right" vertical="center"/>
    </xf>
    <xf numFmtId="0" fontId="26" fillId="6" borderId="24" xfId="5" applyNumberFormat="1" applyFont="1" applyFill="1" applyBorder="1" applyAlignment="1" applyProtection="1">
      <alignment horizontal="center" vertical="center"/>
    </xf>
    <xf numFmtId="0" fontId="26" fillId="6" borderId="26" xfId="5" applyNumberFormat="1" applyFont="1" applyFill="1" applyBorder="1" applyAlignment="1" applyProtection="1">
      <alignment horizontal="right" vertical="center"/>
    </xf>
    <xf numFmtId="0" fontId="43" fillId="6" borderId="26" xfId="5" applyNumberFormat="1" applyFont="1" applyFill="1" applyBorder="1" applyAlignment="1" applyProtection="1">
      <alignment horizontal="right" vertical="center"/>
      <protection locked="0"/>
    </xf>
    <xf numFmtId="0" fontId="43" fillId="6" borderId="26" xfId="0" applyNumberFormat="1" applyFont="1" applyFill="1" applyBorder="1" applyAlignment="1" applyProtection="1">
      <alignment horizontal="right" vertical="center"/>
      <protection locked="0"/>
    </xf>
    <xf numFmtId="0" fontId="26" fillId="6" borderId="47" xfId="5" applyNumberFormat="1" applyFont="1" applyFill="1" applyBorder="1" applyAlignment="1" applyProtection="1">
      <alignment horizontal="center" vertical="center"/>
    </xf>
    <xf numFmtId="0" fontId="26" fillId="0" borderId="0" xfId="5" applyNumberFormat="1" applyFont="1" applyFill="1" applyBorder="1" applyAlignment="1" applyProtection="1">
      <alignment horizontal="center" vertical="center"/>
    </xf>
    <xf numFmtId="0" fontId="43" fillId="0" borderId="6" xfId="5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 applyProtection="1">
      <protection locked="0"/>
    </xf>
    <xf numFmtId="1" fontId="2" fillId="0" borderId="2" xfId="0" applyNumberFormat="1" applyFont="1" applyFill="1" applyBorder="1" applyAlignment="1" applyProtection="1">
      <alignment horizontal="right" vertical="center"/>
      <protection locked="0"/>
    </xf>
    <xf numFmtId="1" fontId="21" fillId="0" borderId="72" xfId="0" applyNumberFormat="1" applyFont="1" applyFill="1" applyBorder="1" applyAlignment="1" applyProtection="1">
      <alignment horizontal="center" vertical="center"/>
      <protection locked="0"/>
    </xf>
    <xf numFmtId="0" fontId="43" fillId="6" borderId="24" xfId="5" applyNumberFormat="1" applyFont="1" applyFill="1" applyBorder="1" applyAlignment="1" applyProtection="1">
      <alignment horizontal="left" vertical="center"/>
    </xf>
    <xf numFmtId="0" fontId="43" fillId="6" borderId="27" xfId="5" applyNumberFormat="1" applyFont="1" applyFill="1" applyBorder="1" applyAlignment="1" applyProtection="1">
      <alignment horizontal="left" vertical="center"/>
    </xf>
    <xf numFmtId="0" fontId="43" fillId="6" borderId="27" xfId="8" applyNumberFormat="1" applyFont="1" applyFill="1" applyBorder="1" applyAlignment="1" applyProtection="1">
      <alignment horizontal="left" vertical="center"/>
    </xf>
    <xf numFmtId="0" fontId="43" fillId="6" borderId="27" xfId="8" applyNumberFormat="1" applyFont="1" applyFill="1" applyBorder="1" applyAlignment="1" applyProtection="1">
      <alignment horizontal="left" vertical="center"/>
      <protection locked="0"/>
    </xf>
    <xf numFmtId="0" fontId="43" fillId="6" borderId="27" xfId="0" applyNumberFormat="1" applyFont="1" applyFill="1" applyBorder="1" applyAlignment="1">
      <alignment horizontal="left" vertical="center"/>
    </xf>
    <xf numFmtId="0" fontId="18" fillId="7" borderId="74" xfId="5" applyNumberFormat="1" applyFont="1" applyFill="1" applyBorder="1" applyAlignment="1" applyProtection="1">
      <alignment horizontal="center" vertical="center"/>
      <protection locked="0"/>
    </xf>
    <xf numFmtId="0" fontId="17" fillId="7" borderId="15" xfId="5" applyNumberFormat="1" applyFont="1" applyFill="1" applyBorder="1" applyAlignment="1" applyProtection="1">
      <alignment horizontal="center" vertical="center"/>
      <protection locked="0"/>
    </xf>
    <xf numFmtId="0" fontId="9" fillId="7" borderId="38" xfId="0" applyNumberFormat="1" applyFont="1" applyFill="1" applyBorder="1" applyAlignment="1" applyProtection="1">
      <alignment horizontal="center" vertical="center"/>
      <protection locked="0"/>
    </xf>
    <xf numFmtId="0" fontId="19" fillId="5" borderId="25" xfId="0" applyNumberFormat="1" applyFont="1" applyFill="1" applyBorder="1" applyAlignment="1" applyProtection="1">
      <alignment horizontal="center" vertical="center"/>
      <protection locked="0"/>
    </xf>
    <xf numFmtId="0" fontId="38" fillId="0" borderId="32" xfId="1" applyFont="1" applyFill="1" applyBorder="1" applyAlignment="1">
      <alignment horizontal="right" vertical="center"/>
    </xf>
    <xf numFmtId="0" fontId="9" fillId="0" borderId="14" xfId="0" applyNumberFormat="1" applyFont="1" applyFill="1" applyBorder="1" applyAlignment="1" applyProtection="1">
      <alignment horizontal="left" vertical="center"/>
      <protection locked="0"/>
    </xf>
    <xf numFmtId="0" fontId="9" fillId="0" borderId="45" xfId="0" applyNumberFormat="1" applyFont="1" applyFill="1" applyBorder="1" applyAlignment="1" applyProtection="1">
      <alignment horizontal="left" vertical="center"/>
      <protection locked="0"/>
    </xf>
    <xf numFmtId="0" fontId="38" fillId="0" borderId="30" xfId="1" applyFont="1" applyFill="1" applyBorder="1" applyAlignment="1">
      <alignment horizontal="right" vertical="center"/>
    </xf>
    <xf numFmtId="0" fontId="9" fillId="0" borderId="45" xfId="0" applyNumberFormat="1" applyFont="1" applyFill="1" applyBorder="1" applyAlignment="1" applyProtection="1">
      <alignment horizontal="left" vertical="center"/>
      <protection hidden="1"/>
    </xf>
    <xf numFmtId="0" fontId="38" fillId="0" borderId="30" xfId="0" applyNumberFormat="1" applyFont="1" applyFill="1" applyBorder="1" applyAlignment="1" applyProtection="1">
      <alignment horizontal="right" vertical="center"/>
      <protection hidden="1"/>
    </xf>
    <xf numFmtId="0" fontId="54" fillId="0" borderId="27" xfId="5" applyNumberFormat="1" applyFont="1" applyFill="1" applyBorder="1" applyAlignment="1" applyProtection="1">
      <alignment horizontal="center" vertical="center"/>
      <protection locked="0"/>
    </xf>
    <xf numFmtId="0" fontId="43" fillId="6" borderId="47" xfId="0" applyNumberFormat="1" applyFont="1" applyFill="1" applyBorder="1" applyAlignment="1">
      <alignment horizontal="left" vertical="center"/>
    </xf>
    <xf numFmtId="0" fontId="19" fillId="4" borderId="34" xfId="0" applyNumberFormat="1" applyFont="1" applyFill="1" applyBorder="1" applyAlignment="1" applyProtection="1">
      <alignment horizontal="center" vertical="center"/>
      <protection locked="0"/>
    </xf>
    <xf numFmtId="0" fontId="13" fillId="4" borderId="0" xfId="0" applyNumberFormat="1" applyFont="1" applyFill="1" applyBorder="1" applyAlignment="1" applyProtection="1">
      <alignment horizontal="right" vertical="center"/>
      <protection hidden="1"/>
    </xf>
    <xf numFmtId="1" fontId="22" fillId="4" borderId="0" xfId="0" applyNumberFormat="1" applyFont="1" applyFill="1" applyBorder="1" applyAlignment="1" applyProtection="1">
      <alignment horizontal="right" vertical="center"/>
      <protection locked="0"/>
    </xf>
    <xf numFmtId="1" fontId="22" fillId="4" borderId="0" xfId="0" applyNumberFormat="1" applyFont="1" applyFill="1" applyBorder="1" applyAlignment="1" applyProtection="1">
      <alignment horizontal="center" vertical="center"/>
      <protection locked="0"/>
    </xf>
    <xf numFmtId="1" fontId="22" fillId="4" borderId="0" xfId="0" applyNumberFormat="1" applyFont="1" applyFill="1" applyBorder="1" applyAlignment="1" applyProtection="1">
      <alignment horizontal="left" vertical="center"/>
      <protection locked="0"/>
    </xf>
    <xf numFmtId="1" fontId="21" fillId="4" borderId="0" xfId="0" applyNumberFormat="1" applyFont="1" applyFill="1" applyBorder="1" applyAlignment="1" applyProtection="1">
      <alignment horizontal="center" vertical="center"/>
      <protection locked="0"/>
    </xf>
    <xf numFmtId="1" fontId="3" fillId="4" borderId="0" xfId="0" applyNumberFormat="1" applyFont="1" applyFill="1" applyBorder="1" applyAlignment="1" applyProtection="1">
      <alignment horizontal="center" vertical="center"/>
      <protection locked="0"/>
    </xf>
    <xf numFmtId="1" fontId="15" fillId="4" borderId="0" xfId="0" applyNumberFormat="1" applyFont="1" applyFill="1" applyBorder="1" applyAlignment="1" applyProtection="1">
      <alignment horizontal="center" vertical="center"/>
      <protection locked="0"/>
    </xf>
    <xf numFmtId="1" fontId="44" fillId="4" borderId="0" xfId="0" applyNumberFormat="1" applyFont="1" applyFill="1" applyBorder="1" applyAlignment="1" applyProtection="1">
      <alignment horizontal="center" vertical="center"/>
      <protection locked="0"/>
    </xf>
    <xf numFmtId="164" fontId="45" fillId="4" borderId="0" xfId="0" applyNumberFormat="1" applyFont="1" applyFill="1" applyBorder="1" applyAlignment="1" applyProtection="1">
      <alignment horizontal="center" vertical="center"/>
      <protection locked="0"/>
    </xf>
    <xf numFmtId="0" fontId="44" fillId="4" borderId="20" xfId="0" applyNumberFormat="1" applyFont="1" applyFill="1" applyBorder="1" applyAlignment="1" applyProtection="1">
      <alignment horizontal="center" vertical="center"/>
      <protection locked="0"/>
    </xf>
    <xf numFmtId="0" fontId="19" fillId="4" borderId="5" xfId="0" applyNumberFormat="1" applyFont="1" applyFill="1" applyBorder="1" applyAlignment="1" applyProtection="1">
      <alignment horizontal="center" vertical="center"/>
      <protection locked="0"/>
    </xf>
    <xf numFmtId="0" fontId="13" fillId="4" borderId="33" xfId="0" applyNumberFormat="1" applyFont="1" applyFill="1" applyBorder="1" applyAlignment="1" applyProtection="1">
      <alignment horizontal="right" vertical="center"/>
      <protection hidden="1"/>
    </xf>
    <xf numFmtId="1" fontId="22" fillId="4" borderId="33" xfId="0" applyNumberFormat="1" applyFont="1" applyFill="1" applyBorder="1" applyAlignment="1" applyProtection="1">
      <alignment horizontal="right" vertical="center"/>
      <protection locked="0"/>
    </xf>
    <xf numFmtId="1" fontId="22" fillId="4" borderId="33" xfId="0" applyNumberFormat="1" applyFont="1" applyFill="1" applyBorder="1" applyAlignment="1" applyProtection="1">
      <alignment horizontal="center" vertical="center"/>
      <protection locked="0"/>
    </xf>
    <xf numFmtId="1" fontId="22" fillId="4" borderId="33" xfId="0" applyNumberFormat="1" applyFont="1" applyFill="1" applyBorder="1" applyAlignment="1" applyProtection="1">
      <alignment horizontal="left" vertical="center"/>
      <protection locked="0"/>
    </xf>
    <xf numFmtId="1" fontId="21" fillId="4" borderId="33" xfId="0" applyNumberFormat="1" applyFont="1" applyFill="1" applyBorder="1" applyAlignment="1" applyProtection="1">
      <alignment horizontal="center" vertical="center"/>
      <protection locked="0"/>
    </xf>
    <xf numFmtId="1" fontId="3" fillId="4" borderId="33" xfId="0" applyNumberFormat="1" applyFont="1" applyFill="1" applyBorder="1" applyAlignment="1" applyProtection="1">
      <alignment horizontal="center" vertical="center"/>
      <protection locked="0"/>
    </xf>
    <xf numFmtId="1" fontId="15" fillId="4" borderId="33" xfId="0" applyNumberFormat="1" applyFont="1" applyFill="1" applyBorder="1" applyAlignment="1" applyProtection="1">
      <alignment horizontal="center" vertical="center"/>
      <protection locked="0"/>
    </xf>
    <xf numFmtId="1" fontId="44" fillId="4" borderId="33" xfId="0" applyNumberFormat="1" applyFont="1" applyFill="1" applyBorder="1" applyAlignment="1" applyProtection="1">
      <alignment horizontal="center" vertical="center"/>
      <protection locked="0"/>
    </xf>
    <xf numFmtId="164" fontId="45" fillId="4" borderId="33" xfId="0" applyNumberFormat="1" applyFont="1" applyFill="1" applyBorder="1" applyAlignment="1" applyProtection="1">
      <alignment horizontal="center" vertical="center"/>
      <protection locked="0"/>
    </xf>
    <xf numFmtId="0" fontId="44" fillId="4" borderId="23" xfId="0" applyNumberFormat="1" applyFont="1" applyFill="1" applyBorder="1" applyAlignment="1" applyProtection="1">
      <alignment horizontal="center" vertical="center"/>
      <protection locked="0"/>
    </xf>
    <xf numFmtId="0" fontId="9" fillId="7" borderId="17" xfId="0" applyNumberFormat="1" applyFont="1" applyFill="1" applyBorder="1" applyAlignment="1" applyProtection="1">
      <alignment horizontal="center" vertical="center"/>
      <protection locked="0"/>
    </xf>
    <xf numFmtId="0" fontId="19" fillId="5" borderId="12" xfId="0" applyNumberFormat="1" applyFont="1" applyFill="1" applyBorder="1" applyAlignment="1" applyProtection="1">
      <alignment horizontal="center" vertical="center"/>
      <protection locked="0"/>
    </xf>
    <xf numFmtId="0" fontId="9" fillId="7" borderId="12" xfId="0" applyNumberFormat="1" applyFont="1" applyFill="1" applyBorder="1" applyAlignment="1" applyProtection="1">
      <alignment horizontal="center" vertical="center"/>
      <protection locked="0"/>
    </xf>
    <xf numFmtId="0" fontId="19" fillId="5" borderId="31" xfId="0" applyNumberFormat="1" applyFont="1" applyFill="1" applyBorder="1" applyAlignment="1" applyProtection="1">
      <alignment horizontal="center" vertical="center"/>
      <protection locked="0"/>
    </xf>
    <xf numFmtId="0" fontId="1" fillId="0" borderId="0" xfId="4" applyNumberFormat="1" applyFont="1" applyProtection="1">
      <protection locked="0"/>
    </xf>
    <xf numFmtId="0" fontId="1" fillId="0" borderId="0" xfId="4" applyNumberFormat="1" applyFont="1" applyAlignment="1" applyProtection="1">
      <alignment horizontal="center"/>
      <protection locked="0"/>
    </xf>
    <xf numFmtId="0" fontId="1" fillId="0" borderId="0" xfId="4" applyNumberFormat="1" applyFont="1" applyAlignment="1" applyProtection="1">
      <alignment horizontal="left" shrinkToFit="1"/>
      <protection locked="0"/>
    </xf>
    <xf numFmtId="49" fontId="67" fillId="5" borderId="0" xfId="5" applyNumberFormat="1" applyFont="1" applyFill="1" applyBorder="1" applyAlignment="1" applyProtection="1">
      <alignment horizontal="center" vertical="center"/>
      <protection locked="0"/>
    </xf>
    <xf numFmtId="0" fontId="68" fillId="10" borderId="27" xfId="5" applyNumberFormat="1" applyFont="1" applyFill="1" applyBorder="1" applyAlignment="1" applyProtection="1">
      <alignment horizontal="center" vertical="center"/>
      <protection locked="0"/>
    </xf>
    <xf numFmtId="0" fontId="69" fillId="0" borderId="0" xfId="5" applyNumberFormat="1" applyFont="1" applyAlignment="1" applyProtection="1">
      <alignment horizontal="center" vertical="center"/>
      <protection locked="0"/>
    </xf>
    <xf numFmtId="0" fontId="7" fillId="0" borderId="0" xfId="5" applyNumberFormat="1" applyFont="1" applyBorder="1" applyAlignment="1" applyProtection="1">
      <alignment horizontal="left" vertical="center"/>
      <protection locked="0"/>
    </xf>
    <xf numFmtId="0" fontId="70" fillId="0" borderId="0" xfId="5" applyNumberFormat="1" applyFont="1" applyBorder="1" applyAlignment="1" applyProtection="1">
      <alignment horizontal="right" vertical="center"/>
      <protection locked="0"/>
    </xf>
    <xf numFmtId="49" fontId="71" fillId="0" borderId="0" xfId="5" applyNumberFormat="1" applyFont="1" applyFill="1" applyBorder="1" applyAlignment="1" applyProtection="1">
      <alignment horizontal="center" vertical="center"/>
      <protection locked="0"/>
    </xf>
    <xf numFmtId="0" fontId="7" fillId="0" borderId="0" xfId="5" applyNumberFormat="1" applyFont="1" applyAlignment="1" applyProtection="1">
      <alignment horizontal="center" vertical="center"/>
      <protection locked="0"/>
    </xf>
    <xf numFmtId="0" fontId="72" fillId="0" borderId="0" xfId="5" applyNumberFormat="1" applyFont="1" applyBorder="1" applyAlignment="1" applyProtection="1">
      <alignment horizontal="right" vertical="center"/>
      <protection locked="0"/>
    </xf>
    <xf numFmtId="0" fontId="74" fillId="10" borderId="33" xfId="5" applyNumberFormat="1" applyFont="1" applyFill="1" applyBorder="1" applyAlignment="1" applyProtection="1">
      <alignment horizontal="center" vertical="center"/>
      <protection locked="0"/>
    </xf>
    <xf numFmtId="0" fontId="9" fillId="8" borderId="0" xfId="5" applyNumberFormat="1" applyFont="1" applyFill="1" applyBorder="1" applyAlignment="1" applyProtection="1">
      <alignment horizontal="left" vertical="center"/>
      <protection locked="0"/>
    </xf>
    <xf numFmtId="0" fontId="68" fillId="10" borderId="33" xfId="5" applyNumberFormat="1" applyFont="1" applyFill="1" applyBorder="1" applyAlignment="1" applyProtection="1">
      <alignment horizontal="center" vertical="center"/>
      <protection locked="0"/>
    </xf>
    <xf numFmtId="0" fontId="1" fillId="0" borderId="34" xfId="4" applyNumberFormat="1" applyFont="1" applyBorder="1" applyProtection="1">
      <protection locked="0"/>
    </xf>
    <xf numFmtId="0" fontId="7" fillId="0" borderId="33" xfId="5" applyNumberFormat="1" applyFont="1" applyBorder="1" applyAlignment="1" applyProtection="1">
      <alignment horizontal="center" vertical="center"/>
      <protection locked="0"/>
    </xf>
    <xf numFmtId="0" fontId="7" fillId="0" borderId="33" xfId="5" applyNumberFormat="1" applyFont="1" applyBorder="1" applyAlignment="1" applyProtection="1">
      <alignment horizontal="left" vertical="center"/>
      <protection locked="0"/>
    </xf>
    <xf numFmtId="0" fontId="12" fillId="0" borderId="33" xfId="5" applyNumberFormat="1" applyFont="1" applyBorder="1" applyAlignment="1" applyProtection="1">
      <alignment horizontal="right" vertical="center"/>
      <protection locked="0"/>
    </xf>
    <xf numFmtId="0" fontId="78" fillId="0" borderId="0" xfId="5" applyNumberFormat="1" applyFont="1" applyBorder="1" applyAlignment="1" applyProtection="1">
      <alignment horizontal="right" vertical="center"/>
      <protection locked="0"/>
    </xf>
    <xf numFmtId="0" fontId="79" fillId="0" borderId="0" xfId="5" applyNumberFormat="1" applyFont="1" applyFill="1" applyBorder="1" applyAlignment="1" applyProtection="1">
      <alignment horizontal="center" vertical="center"/>
      <protection locked="0"/>
    </xf>
    <xf numFmtId="0" fontId="1" fillId="8" borderId="34" xfId="4" applyNumberFormat="1" applyFont="1" applyFill="1" applyBorder="1" applyProtection="1">
      <protection locked="0"/>
    </xf>
    <xf numFmtId="0" fontId="68" fillId="10" borderId="0" xfId="5" applyNumberFormat="1" applyFont="1" applyFill="1" applyBorder="1" applyAlignment="1" applyProtection="1">
      <alignment horizontal="center" vertical="center"/>
      <protection locked="0"/>
    </xf>
    <xf numFmtId="0" fontId="69" fillId="0" borderId="0" xfId="5" applyNumberFormat="1" applyFont="1" applyBorder="1" applyAlignment="1" applyProtection="1">
      <alignment horizontal="center" vertical="center"/>
      <protection locked="0"/>
    </xf>
    <xf numFmtId="0" fontId="80" fillId="6" borderId="7" xfId="4" applyNumberFormat="1" applyFont="1" applyFill="1" applyBorder="1" applyProtection="1">
      <protection locked="0"/>
    </xf>
    <xf numFmtId="0" fontId="1" fillId="8" borderId="0" xfId="4" applyNumberFormat="1" applyFont="1" applyFill="1" applyProtection="1">
      <protection locked="0"/>
    </xf>
    <xf numFmtId="0" fontId="1" fillId="0" borderId="27" xfId="4" applyNumberFormat="1" applyFont="1" applyBorder="1" applyAlignment="1" applyProtection="1">
      <alignment horizontal="center"/>
      <protection locked="0"/>
    </xf>
    <xf numFmtId="0" fontId="1" fillId="0" borderId="27" xfId="4" applyNumberFormat="1" applyFont="1" applyBorder="1" applyAlignment="1" applyProtection="1">
      <alignment horizontal="left" shrinkToFit="1"/>
      <protection locked="0"/>
    </xf>
    <xf numFmtId="0" fontId="1" fillId="0" borderId="27" xfId="4" applyNumberFormat="1" applyFont="1" applyBorder="1" applyProtection="1">
      <protection locked="0"/>
    </xf>
    <xf numFmtId="0" fontId="26" fillId="6" borderId="71" xfId="5" applyNumberFormat="1" applyFont="1" applyFill="1" applyBorder="1" applyAlignment="1" applyProtection="1">
      <alignment horizontal="right" vertical="center"/>
    </xf>
    <xf numFmtId="0" fontId="26" fillId="6" borderId="1" xfId="5" applyNumberFormat="1" applyFont="1" applyFill="1" applyBorder="1" applyAlignment="1" applyProtection="1">
      <alignment horizontal="center" vertical="center"/>
    </xf>
    <xf numFmtId="0" fontId="43" fillId="6" borderId="9" xfId="5" applyNumberFormat="1" applyFont="1" applyFill="1" applyBorder="1" applyAlignment="1" applyProtection="1">
      <alignment horizontal="left" vertical="center"/>
    </xf>
    <xf numFmtId="0" fontId="26" fillId="6" borderId="49" xfId="5" applyNumberFormat="1" applyFont="1" applyFill="1" applyBorder="1" applyAlignment="1" applyProtection="1">
      <alignment horizontal="right" vertical="center"/>
    </xf>
    <xf numFmtId="0" fontId="26" fillId="6" borderId="2" xfId="5" applyNumberFormat="1" applyFont="1" applyFill="1" applyBorder="1" applyAlignment="1" applyProtection="1">
      <alignment horizontal="center" vertical="center"/>
    </xf>
    <xf numFmtId="0" fontId="43" fillId="6" borderId="13" xfId="5" applyNumberFormat="1" applyFont="1" applyFill="1" applyBorder="1" applyAlignment="1" applyProtection="1">
      <alignment horizontal="left" vertical="center"/>
    </xf>
    <xf numFmtId="0" fontId="43" fillId="6" borderId="13" xfId="8" applyNumberFormat="1" applyFont="1" applyFill="1" applyBorder="1" applyAlignment="1" applyProtection="1">
      <alignment horizontal="left" vertical="center"/>
    </xf>
    <xf numFmtId="0" fontId="43" fillId="6" borderId="18" xfId="0" applyNumberFormat="1" applyFont="1" applyFill="1" applyBorder="1" applyAlignment="1" applyProtection="1">
      <alignment horizontal="right" vertical="center"/>
      <protection locked="0"/>
    </xf>
    <xf numFmtId="0" fontId="26" fillId="6" borderId="0" xfId="5" applyNumberFormat="1" applyFont="1" applyFill="1" applyBorder="1" applyAlignment="1" applyProtection="1">
      <alignment horizontal="center" vertical="center"/>
    </xf>
    <xf numFmtId="0" fontId="43" fillId="6" borderId="0" xfId="0" applyNumberFormat="1" applyFont="1" applyFill="1" applyBorder="1" applyAlignment="1">
      <alignment horizontal="left" vertical="center"/>
    </xf>
    <xf numFmtId="0" fontId="9" fillId="0" borderId="75" xfId="0" applyNumberFormat="1" applyFont="1" applyFill="1" applyBorder="1" applyAlignment="1" applyProtection="1">
      <alignment horizontal="left" vertical="center"/>
      <protection hidden="1"/>
    </xf>
    <xf numFmtId="1" fontId="21" fillId="0" borderId="5" xfId="0" applyNumberFormat="1" applyFont="1" applyFill="1" applyBorder="1" applyAlignment="1" applyProtection="1">
      <alignment horizontal="center" vertical="center"/>
      <protection locked="0"/>
    </xf>
    <xf numFmtId="1" fontId="21" fillId="0" borderId="32" xfId="0" applyNumberFormat="1" applyFont="1" applyFill="1" applyBorder="1" applyAlignment="1" applyProtection="1">
      <alignment horizontal="center" vertical="center"/>
      <protection locked="0"/>
    </xf>
    <xf numFmtId="0" fontId="26" fillId="6" borderId="11" xfId="5" applyNumberFormat="1" applyFont="1" applyFill="1" applyBorder="1" applyAlignment="1" applyProtection="1">
      <alignment horizontal="right" vertical="center"/>
    </xf>
    <xf numFmtId="0" fontId="26" fillId="6" borderId="12" xfId="5" applyNumberFormat="1" applyFont="1" applyFill="1" applyBorder="1" applyAlignment="1" applyProtection="1">
      <alignment horizontal="right" vertical="center"/>
    </xf>
    <xf numFmtId="0" fontId="73" fillId="4" borderId="20" xfId="5" applyNumberFormat="1" applyFont="1" applyFill="1" applyBorder="1" applyAlignment="1" applyProtection="1">
      <alignment horizontal="center" vertical="center"/>
    </xf>
    <xf numFmtId="0" fontId="73" fillId="12" borderId="20" xfId="5" applyNumberFormat="1" applyFont="1" applyFill="1" applyBorder="1" applyAlignment="1" applyProtection="1">
      <alignment horizontal="center" vertical="center"/>
    </xf>
    <xf numFmtId="0" fontId="39" fillId="4" borderId="0" xfId="5" applyNumberFormat="1" applyFont="1" applyFill="1" applyBorder="1" applyAlignment="1" applyProtection="1">
      <alignment horizontal="right" vertical="center"/>
      <protection locked="0"/>
    </xf>
    <xf numFmtId="0" fontId="1" fillId="0" borderId="0" xfId="4" applyNumberFormat="1" applyFont="1" applyFill="1" applyBorder="1" applyProtection="1">
      <protection locked="0"/>
    </xf>
    <xf numFmtId="0" fontId="80" fillId="0" borderId="0" xfId="4" applyNumberFormat="1" applyFont="1" applyFill="1" applyBorder="1" applyProtection="1">
      <protection locked="0"/>
    </xf>
    <xf numFmtId="0" fontId="9" fillId="0" borderId="0" xfId="4" applyNumberFormat="1" applyFont="1" applyFill="1" applyBorder="1" applyAlignment="1" applyProtection="1">
      <alignment horizontal="left" vertical="center"/>
      <protection locked="0"/>
    </xf>
    <xf numFmtId="49" fontId="54" fillId="0" borderId="0" xfId="4" applyNumberFormat="1" applyFont="1" applyFill="1" applyBorder="1" applyAlignment="1" applyProtection="1">
      <alignment horizontal="left"/>
      <protection locked="0"/>
    </xf>
    <xf numFmtId="0" fontId="1" fillId="0" borderId="0" xfId="4" applyNumberFormat="1" applyFont="1" applyFill="1" applyBorder="1" applyAlignment="1" applyProtection="1">
      <protection locked="0"/>
    </xf>
    <xf numFmtId="0" fontId="7" fillId="0" borderId="27" xfId="5" applyNumberFormat="1" applyFont="1" applyBorder="1" applyAlignment="1" applyProtection="1">
      <alignment horizontal="left" vertical="center"/>
      <protection locked="0"/>
    </xf>
    <xf numFmtId="0" fontId="12" fillId="0" borderId="27" xfId="5" applyNumberFormat="1" applyFont="1" applyBorder="1" applyAlignment="1" applyProtection="1">
      <alignment horizontal="right" vertical="center"/>
      <protection locked="0"/>
    </xf>
    <xf numFmtId="0" fontId="7" fillId="0" borderId="27" xfId="5" applyNumberFormat="1" applyFont="1" applyBorder="1" applyAlignment="1" applyProtection="1">
      <alignment horizontal="center" vertical="center"/>
      <protection locked="0"/>
    </xf>
    <xf numFmtId="0" fontId="1" fillId="0" borderId="3" xfId="0" applyNumberFormat="1" applyFont="1" applyBorder="1" applyProtection="1">
      <protection locked="0"/>
    </xf>
    <xf numFmtId="0" fontId="1" fillId="0" borderId="3" xfId="0" applyNumberFormat="1" applyFont="1" applyFill="1" applyBorder="1" applyProtection="1">
      <protection locked="0"/>
    </xf>
    <xf numFmtId="0" fontId="72" fillId="0" borderId="0" xfId="5" applyNumberFormat="1" applyFont="1" applyFill="1" applyBorder="1" applyAlignment="1" applyProtection="1">
      <alignment horizontal="right" vertical="center"/>
      <protection locked="0"/>
    </xf>
    <xf numFmtId="0" fontId="73" fillId="0" borderId="20" xfId="5" applyNumberFormat="1" applyFont="1" applyFill="1" applyBorder="1" applyAlignment="1" applyProtection="1">
      <alignment horizontal="center" vertical="center"/>
    </xf>
    <xf numFmtId="0" fontId="81" fillId="0" borderId="0" xfId="0" applyFont="1" applyFill="1" applyBorder="1" applyAlignment="1">
      <alignment vertical="center" wrapText="1"/>
    </xf>
    <xf numFmtId="0" fontId="83" fillId="0" borderId="0" xfId="0" applyFont="1" applyFill="1" applyBorder="1" applyAlignment="1">
      <alignment horizontal="left" vertical="center" wrapText="1"/>
    </xf>
    <xf numFmtId="14" fontId="28" fillId="0" borderId="0" xfId="1" applyNumberFormat="1" applyFont="1" applyFill="1" applyBorder="1" applyAlignment="1">
      <alignment horizontal="center"/>
    </xf>
    <xf numFmtId="0" fontId="28" fillId="0" borderId="0" xfId="1" applyNumberFormat="1" applyFont="1" applyFill="1" applyBorder="1" applyAlignment="1">
      <alignment horizontal="center"/>
    </xf>
    <xf numFmtId="0" fontId="82" fillId="0" borderId="0" xfId="0" applyFont="1" applyFill="1" applyBorder="1"/>
    <xf numFmtId="0" fontId="50" fillId="8" borderId="39" xfId="7" applyNumberFormat="1" applyFont="1" applyFill="1" applyBorder="1" applyAlignment="1" applyProtection="1">
      <alignment horizontal="center" vertical="center"/>
      <protection locked="0"/>
    </xf>
    <xf numFmtId="0" fontId="50" fillId="8" borderId="40" xfId="7" applyNumberFormat="1" applyFont="1" applyFill="1" applyBorder="1" applyAlignment="1" applyProtection="1">
      <alignment horizontal="center" vertical="center"/>
      <protection locked="0"/>
    </xf>
    <xf numFmtId="0" fontId="48" fillId="0" borderId="0" xfId="1" applyNumberFormat="1" applyFont="1" applyBorder="1" applyAlignment="1">
      <alignment horizontal="center" vertical="center" shrinkToFit="1"/>
    </xf>
    <xf numFmtId="0" fontId="33" fillId="5" borderId="0" xfId="1" applyNumberFormat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 applyProtection="1">
      <alignment horizontal="center" vertical="center"/>
      <protection locked="0"/>
    </xf>
    <xf numFmtId="0" fontId="37" fillId="2" borderId="0" xfId="1" applyNumberFormat="1" applyFont="1" applyFill="1" applyBorder="1" applyAlignment="1" applyProtection="1">
      <alignment horizontal="center" vertical="center"/>
      <protection locked="0"/>
    </xf>
    <xf numFmtId="0" fontId="66" fillId="0" borderId="0" xfId="5" applyFont="1" applyFill="1" applyBorder="1" applyAlignment="1">
      <alignment horizontal="center" vertical="center"/>
    </xf>
    <xf numFmtId="0" fontId="1" fillId="0" borderId="0" xfId="4" applyNumberFormat="1" applyFont="1" applyAlignment="1" applyProtection="1">
      <alignment horizontal="center" vertical="center"/>
      <protection locked="0"/>
    </xf>
    <xf numFmtId="0" fontId="9" fillId="8" borderId="33" xfId="5" applyNumberFormat="1" applyFont="1" applyFill="1" applyBorder="1" applyAlignment="1" applyProtection="1">
      <alignment horizontal="left" vertical="center"/>
      <protection locked="0"/>
    </xf>
    <xf numFmtId="0" fontId="0" fillId="0" borderId="33" xfId="0" applyBorder="1" applyAlignment="1"/>
    <xf numFmtId="0" fontId="0" fillId="0" borderId="23" xfId="0" applyBorder="1" applyAlignment="1"/>
    <xf numFmtId="1" fontId="15" fillId="0" borderId="4" xfId="0" applyNumberFormat="1" applyFont="1" applyFill="1" applyBorder="1" applyAlignment="1" applyProtection="1">
      <alignment horizontal="center" vertical="center"/>
      <protection locked="0"/>
    </xf>
    <xf numFmtId="1" fontId="15" fillId="0" borderId="10" xfId="0" applyNumberFormat="1" applyFont="1" applyFill="1" applyBorder="1" applyAlignment="1" applyProtection="1">
      <alignment horizontal="center" vertical="center"/>
      <protection locked="0"/>
    </xf>
    <xf numFmtId="1" fontId="15" fillId="0" borderId="73" xfId="0" applyNumberFormat="1" applyFont="1" applyFill="1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center" vertical="center"/>
    </xf>
    <xf numFmtId="1" fontId="44" fillId="0" borderId="75" xfId="0" applyNumberFormat="1" applyFont="1" applyFill="1" applyBorder="1" applyAlignment="1" applyProtection="1">
      <alignment horizontal="center" vertical="center"/>
      <protection locked="0"/>
    </xf>
    <xf numFmtId="1" fontId="44" fillId="0" borderId="30" xfId="0" applyNumberFormat="1" applyFont="1" applyFill="1" applyBorder="1" applyAlignment="1" applyProtection="1">
      <alignment horizontal="center" vertical="center"/>
      <protection locked="0"/>
    </xf>
    <xf numFmtId="0" fontId="44" fillId="0" borderId="29" xfId="0" applyNumberFormat="1" applyFont="1" applyFill="1" applyBorder="1" applyAlignment="1" applyProtection="1">
      <alignment horizontal="center" vertical="center"/>
      <protection locked="0"/>
    </xf>
    <xf numFmtId="0" fontId="44" fillId="0" borderId="30" xfId="0" applyNumberFormat="1" applyFont="1" applyFill="1" applyBorder="1" applyAlignment="1" applyProtection="1">
      <alignment horizontal="center" vertical="center"/>
      <protection locked="0"/>
    </xf>
    <xf numFmtId="164" fontId="45" fillId="0" borderId="47" xfId="0" applyNumberFormat="1" applyFont="1" applyFill="1" applyBorder="1" applyAlignment="1" applyProtection="1">
      <alignment horizontal="center" vertical="center"/>
      <protection locked="0"/>
    </xf>
    <xf numFmtId="164" fontId="45" fillId="0" borderId="22" xfId="0" applyNumberFormat="1" applyFont="1" applyFill="1" applyBorder="1" applyAlignment="1" applyProtection="1">
      <alignment horizontal="center" vertical="center"/>
      <protection locked="0"/>
    </xf>
    <xf numFmtId="1" fontId="22" fillId="0" borderId="34" xfId="0" applyNumberFormat="1" applyFont="1" applyFill="1" applyBorder="1" applyAlignment="1" applyProtection="1">
      <alignment horizontal="right" vertical="center"/>
      <protection locked="0"/>
    </xf>
    <xf numFmtId="1" fontId="22" fillId="0" borderId="35" xfId="0" applyNumberFormat="1" applyFont="1" applyFill="1" applyBorder="1" applyAlignment="1" applyProtection="1">
      <alignment horizontal="right" vertical="center"/>
      <protection locked="0"/>
    </xf>
    <xf numFmtId="1" fontId="22" fillId="0" borderId="0" xfId="0" applyNumberFormat="1" applyFont="1" applyFill="1" applyBorder="1" applyAlignment="1" applyProtection="1">
      <alignment horizontal="center" vertical="center"/>
      <protection locked="0"/>
    </xf>
    <xf numFmtId="1" fontId="22" fillId="0" borderId="28" xfId="0" applyNumberFormat="1" applyFont="1" applyFill="1" applyBorder="1" applyAlignment="1" applyProtection="1">
      <alignment horizontal="center" vertical="center"/>
      <protection locked="0"/>
    </xf>
    <xf numFmtId="1" fontId="22" fillId="0" borderId="0" xfId="0" applyNumberFormat="1" applyFont="1" applyFill="1" applyBorder="1" applyAlignment="1" applyProtection="1">
      <alignment horizontal="left" vertical="center"/>
      <protection locked="0"/>
    </xf>
    <xf numFmtId="1" fontId="22" fillId="0" borderId="28" xfId="0" applyNumberFormat="1" applyFont="1" applyFill="1" applyBorder="1" applyAlignment="1" applyProtection="1">
      <alignment horizontal="left" vertical="center"/>
      <protection locked="0"/>
    </xf>
    <xf numFmtId="1" fontId="3" fillId="3" borderId="18" xfId="0" applyNumberFormat="1" applyFont="1" applyFill="1" applyBorder="1" applyAlignment="1" applyProtection="1">
      <alignment horizontal="center" vertical="center"/>
      <protection locked="0"/>
    </xf>
    <xf numFmtId="1" fontId="3" fillId="3" borderId="0" xfId="0" applyNumberFormat="1" applyFont="1" applyFill="1" applyBorder="1" applyAlignment="1" applyProtection="1">
      <alignment horizontal="center" vertical="center"/>
      <protection locked="0"/>
    </xf>
    <xf numFmtId="1" fontId="3" fillId="3" borderId="41" xfId="0" applyNumberFormat="1" applyFont="1" applyFill="1" applyBorder="1" applyAlignment="1" applyProtection="1">
      <alignment horizontal="center" vertical="center"/>
      <protection locked="0"/>
    </xf>
    <xf numFmtId="1" fontId="3" fillId="3" borderId="19" xfId="0" applyNumberFormat="1" applyFont="1" applyFill="1" applyBorder="1" applyAlignment="1" applyProtection="1">
      <alignment horizontal="center" vertical="center"/>
      <protection locked="0"/>
    </xf>
    <xf numFmtId="1" fontId="3" fillId="3" borderId="28" xfId="0" applyNumberFormat="1" applyFont="1" applyFill="1" applyBorder="1" applyAlignment="1" applyProtection="1">
      <alignment horizontal="center" vertical="center"/>
      <protection locked="0"/>
    </xf>
    <xf numFmtId="1" fontId="3" fillId="3" borderId="43" xfId="0" applyNumberFormat="1" applyFont="1" applyFill="1" applyBorder="1" applyAlignment="1" applyProtection="1">
      <alignment horizontal="center" vertical="center"/>
      <protection locked="0"/>
    </xf>
    <xf numFmtId="1" fontId="15" fillId="0" borderId="76" xfId="0" applyNumberFormat="1" applyFont="1" applyFill="1" applyBorder="1" applyAlignment="1" applyProtection="1">
      <alignment horizontal="center" vertical="center"/>
      <protection locked="0"/>
    </xf>
    <xf numFmtId="1" fontId="15" fillId="0" borderId="25" xfId="0" applyNumberFormat="1" applyFont="1" applyFill="1" applyBorder="1" applyAlignment="1" applyProtection="1">
      <alignment horizontal="center" vertical="center"/>
      <protection locked="0"/>
    </xf>
    <xf numFmtId="0" fontId="53" fillId="7" borderId="49" xfId="5" applyNumberFormat="1" applyFont="1" applyFill="1" applyBorder="1" applyAlignment="1" applyProtection="1">
      <alignment horizontal="center" vertical="center"/>
      <protection locked="0"/>
    </xf>
    <xf numFmtId="0" fontId="53" fillId="7" borderId="50" xfId="5" applyNumberFormat="1" applyFont="1" applyFill="1" applyBorder="1" applyAlignment="1" applyProtection="1">
      <alignment horizontal="center" vertical="center"/>
      <protection locked="0"/>
    </xf>
    <xf numFmtId="1" fontId="15" fillId="0" borderId="3" xfId="0" applyNumberFormat="1" applyFont="1" applyFill="1" applyBorder="1" applyAlignment="1" applyProtection="1">
      <alignment horizontal="center" vertical="center"/>
      <protection locked="0"/>
    </xf>
    <xf numFmtId="1" fontId="15" fillId="0" borderId="49" xfId="0" applyNumberFormat="1" applyFont="1" applyFill="1" applyBorder="1" applyAlignment="1" applyProtection="1">
      <alignment horizontal="center" vertical="center"/>
      <protection locked="0"/>
    </xf>
    <xf numFmtId="1" fontId="15" fillId="0" borderId="72" xfId="0" applyNumberFormat="1" applyFont="1" applyFill="1" applyBorder="1" applyAlignment="1" applyProtection="1">
      <alignment horizontal="center" vertical="center"/>
      <protection locked="0"/>
    </xf>
    <xf numFmtId="1" fontId="44" fillId="0" borderId="45" xfId="0" applyNumberFormat="1" applyFont="1" applyFill="1" applyBorder="1" applyAlignment="1" applyProtection="1">
      <alignment horizontal="center" vertical="center"/>
      <protection locked="0"/>
    </xf>
    <xf numFmtId="164" fontId="45" fillId="0" borderId="3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1" fontId="44" fillId="0" borderId="29" xfId="0" applyNumberFormat="1" applyFont="1" applyFill="1" applyBorder="1" applyAlignment="1" applyProtection="1">
      <alignment horizontal="center" vertical="center"/>
      <protection locked="0"/>
    </xf>
    <xf numFmtId="164" fontId="45" fillId="0" borderId="12" xfId="0" applyNumberFormat="1" applyFont="1" applyFill="1" applyBorder="1" applyAlignment="1" applyProtection="1">
      <alignment horizontal="center" vertical="center"/>
      <protection locked="0"/>
    </xf>
    <xf numFmtId="164" fontId="45" fillId="0" borderId="2" xfId="0" applyNumberFormat="1" applyFont="1" applyFill="1" applyBorder="1" applyAlignment="1" applyProtection="1">
      <alignment horizontal="center" vertical="center"/>
      <protection locked="0"/>
    </xf>
    <xf numFmtId="164" fontId="45" fillId="0" borderId="13" xfId="0" applyNumberFormat="1" applyFont="1" applyFill="1" applyBorder="1" applyAlignment="1" applyProtection="1">
      <alignment horizontal="center" vertical="center"/>
      <protection locked="0"/>
    </xf>
    <xf numFmtId="1" fontId="22" fillId="0" borderId="0" xfId="0" applyNumberFormat="1" applyFont="1" applyFill="1" applyBorder="1" applyAlignment="1" applyProtection="1">
      <alignment horizontal="right" vertical="center"/>
      <protection locked="0"/>
    </xf>
    <xf numFmtId="1" fontId="22" fillId="0" borderId="28" xfId="0" applyNumberFormat="1" applyFont="1" applyFill="1" applyBorder="1" applyAlignment="1" applyProtection="1">
      <alignment horizontal="right" vertical="center"/>
      <protection locked="0"/>
    </xf>
    <xf numFmtId="1" fontId="22" fillId="0" borderId="7" xfId="0" applyNumberFormat="1" applyFont="1" applyFill="1" applyBorder="1" applyAlignment="1" applyProtection="1">
      <alignment horizontal="right" vertical="center"/>
      <protection locked="0"/>
    </xf>
    <xf numFmtId="1" fontId="22" fillId="0" borderId="27" xfId="0" applyNumberFormat="1" applyFont="1" applyFill="1" applyBorder="1" applyAlignment="1" applyProtection="1">
      <alignment horizontal="center" vertical="center"/>
      <protection locked="0"/>
    </xf>
    <xf numFmtId="1" fontId="22" fillId="0" borderId="27" xfId="0" applyNumberFormat="1" applyFont="1" applyFill="1" applyBorder="1" applyAlignment="1" applyProtection="1">
      <alignment horizontal="left" vertical="center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1" fontId="3" fillId="3" borderId="27" xfId="0" applyNumberFormat="1" applyFont="1" applyFill="1" applyBorder="1" applyAlignment="1" applyProtection="1">
      <alignment horizontal="center" vertical="center"/>
      <protection locked="0"/>
    </xf>
    <xf numFmtId="1" fontId="3" fillId="3" borderId="35" xfId="0" applyNumberFormat="1" applyFont="1" applyFill="1" applyBorder="1" applyAlignment="1" applyProtection="1">
      <alignment horizontal="center" vertical="center"/>
      <protection locked="0"/>
    </xf>
    <xf numFmtId="1" fontId="22" fillId="0" borderId="26" xfId="0" applyNumberFormat="1" applyFont="1" applyFill="1" applyBorder="1" applyAlignment="1" applyProtection="1">
      <alignment horizontal="right" vertical="center"/>
      <protection locked="0"/>
    </xf>
    <xf numFmtId="1" fontId="22" fillId="0" borderId="19" xfId="0" applyNumberFormat="1" applyFont="1" applyFill="1" applyBorder="1" applyAlignment="1" applyProtection="1">
      <alignment horizontal="right" vertical="center"/>
      <protection locked="0"/>
    </xf>
    <xf numFmtId="1" fontId="15" fillId="0" borderId="46" xfId="0" applyNumberFormat="1" applyFont="1" applyFill="1" applyBorder="1" applyAlignment="1" applyProtection="1">
      <alignment horizontal="center" vertical="center"/>
      <protection locked="0"/>
    </xf>
    <xf numFmtId="1" fontId="3" fillId="3" borderId="34" xfId="0" applyNumberFormat="1" applyFont="1" applyFill="1" applyBorder="1" applyAlignment="1" applyProtection="1">
      <alignment horizontal="center" vertical="center"/>
      <protection locked="0"/>
    </xf>
    <xf numFmtId="1" fontId="3" fillId="3" borderId="21" xfId="0" applyNumberFormat="1" applyFont="1" applyFill="1" applyBorder="1" applyAlignment="1" applyProtection="1">
      <alignment horizontal="center" vertical="center"/>
      <protection locked="0"/>
    </xf>
    <xf numFmtId="1" fontId="3" fillId="3" borderId="5" xfId="0" applyNumberFormat="1" applyFont="1" applyFill="1" applyBorder="1" applyAlignment="1" applyProtection="1">
      <alignment horizontal="center" vertical="center"/>
      <protection locked="0"/>
    </xf>
    <xf numFmtId="1" fontId="3" fillId="3" borderId="33" xfId="0" applyNumberFormat="1" applyFont="1" applyFill="1" applyBorder="1" applyAlignment="1" applyProtection="1">
      <alignment horizontal="center" vertical="center"/>
      <protection locked="0"/>
    </xf>
    <xf numFmtId="1" fontId="3" fillId="3" borderId="23" xfId="0" applyNumberFormat="1" applyFont="1" applyFill="1" applyBorder="1" applyAlignment="1" applyProtection="1">
      <alignment horizontal="center" vertical="center"/>
      <protection locked="0"/>
    </xf>
    <xf numFmtId="1" fontId="22" fillId="0" borderId="5" xfId="0" applyNumberFormat="1" applyFont="1" applyFill="1" applyBorder="1" applyAlignment="1" applyProtection="1">
      <alignment horizontal="right" vertical="center"/>
      <protection locked="0"/>
    </xf>
    <xf numFmtId="1" fontId="22" fillId="0" borderId="33" xfId="0" applyNumberFormat="1" applyFont="1" applyFill="1" applyBorder="1" applyAlignment="1" applyProtection="1">
      <alignment horizontal="center" vertical="center"/>
      <protection locked="0"/>
    </xf>
    <xf numFmtId="1" fontId="22" fillId="0" borderId="33" xfId="0" applyNumberFormat="1" applyFont="1" applyFill="1" applyBorder="1" applyAlignment="1" applyProtection="1">
      <alignment horizontal="left" vertical="center"/>
      <protection locked="0"/>
    </xf>
    <xf numFmtId="1" fontId="22" fillId="0" borderId="17" xfId="0" applyNumberFormat="1" applyFont="1" applyFill="1" applyBorder="1" applyAlignment="1" applyProtection="1">
      <alignment horizontal="right" vertical="center"/>
      <protection locked="0"/>
    </xf>
    <xf numFmtId="1" fontId="22" fillId="0" borderId="27" xfId="0" applyNumberFormat="1" applyFont="1" applyFill="1" applyBorder="1" applyAlignment="1" applyProtection="1">
      <alignment horizontal="right" vertical="center"/>
      <protection locked="0"/>
    </xf>
    <xf numFmtId="1" fontId="22" fillId="0" borderId="27" xfId="0" applyNumberFormat="1" applyFont="1" applyFill="1" applyBorder="1" applyAlignment="1" applyProtection="1">
      <alignment horizontal="right" vertical="center"/>
    </xf>
    <xf numFmtId="1" fontId="22" fillId="0" borderId="0" xfId="0" applyNumberFormat="1" applyFont="1" applyFill="1" applyBorder="1" applyAlignment="1" applyProtection="1">
      <alignment horizontal="right" vertical="center"/>
    </xf>
    <xf numFmtId="1" fontId="22" fillId="0" borderId="27" xfId="0" applyNumberFormat="1" applyFont="1" applyFill="1" applyBorder="1" applyAlignment="1" applyProtection="1">
      <alignment horizontal="center" vertical="center"/>
    </xf>
    <xf numFmtId="1" fontId="22" fillId="0" borderId="0" xfId="0" applyNumberFormat="1" applyFont="1" applyFill="1" applyBorder="1" applyAlignment="1" applyProtection="1">
      <alignment horizontal="center" vertical="center"/>
    </xf>
    <xf numFmtId="1" fontId="22" fillId="0" borderId="27" xfId="0" applyNumberFormat="1" applyFont="1" applyFill="1" applyBorder="1" applyAlignment="1" applyProtection="1">
      <alignment horizontal="left" vertical="center"/>
    </xf>
    <xf numFmtId="1" fontId="22" fillId="0" borderId="0" xfId="0" applyNumberFormat="1" applyFont="1" applyFill="1" applyBorder="1" applyAlignment="1" applyProtection="1">
      <alignment horizontal="left" vertical="center"/>
    </xf>
    <xf numFmtId="1" fontId="22" fillId="0" borderId="7" xfId="0" applyNumberFormat="1" applyFont="1" applyFill="1" applyBorder="1" applyAlignment="1" applyProtection="1">
      <alignment horizontal="right" vertical="center"/>
    </xf>
    <xf numFmtId="1" fontId="22" fillId="0" borderId="34" xfId="0" applyNumberFormat="1" applyFont="1" applyFill="1" applyBorder="1" applyAlignment="1" applyProtection="1">
      <alignment horizontal="right" vertical="center"/>
    </xf>
    <xf numFmtId="1" fontId="22" fillId="0" borderId="21" xfId="0" applyNumberFormat="1" applyFont="1" applyFill="1" applyBorder="1" applyAlignment="1" applyProtection="1">
      <alignment horizontal="left" vertical="center"/>
    </xf>
    <xf numFmtId="1" fontId="22" fillId="0" borderId="20" xfId="0" applyNumberFormat="1" applyFont="1" applyFill="1" applyBorder="1" applyAlignment="1" applyProtection="1">
      <alignment horizontal="left" vertical="center"/>
    </xf>
    <xf numFmtId="1" fontId="22" fillId="0" borderId="5" xfId="0" applyNumberFormat="1" applyFont="1" applyFill="1" applyBorder="1" applyAlignment="1" applyProtection="1">
      <alignment horizontal="right" vertical="center"/>
    </xf>
    <xf numFmtId="1" fontId="22" fillId="0" borderId="33" xfId="0" applyNumberFormat="1" applyFont="1" applyFill="1" applyBorder="1" applyAlignment="1" applyProtection="1">
      <alignment horizontal="center" vertical="center"/>
    </xf>
    <xf numFmtId="1" fontId="22" fillId="0" borderId="33" xfId="0" applyNumberFormat="1" applyFont="1" applyFill="1" applyBorder="1" applyAlignment="1" applyProtection="1">
      <alignment horizontal="left" vertical="center"/>
    </xf>
    <xf numFmtId="1" fontId="22" fillId="0" borderId="20" xfId="0" applyNumberFormat="1" applyFont="1" applyFill="1" applyBorder="1" applyAlignment="1" applyProtection="1">
      <alignment horizontal="left" vertical="center"/>
      <protection locked="0"/>
    </xf>
    <xf numFmtId="1" fontId="22" fillId="0" borderId="23" xfId="0" applyNumberFormat="1" applyFont="1" applyFill="1" applyBorder="1" applyAlignment="1" applyProtection="1">
      <alignment horizontal="left" vertical="center"/>
      <protection locked="0"/>
    </xf>
    <xf numFmtId="1" fontId="15" fillId="0" borderId="71" xfId="0" applyNumberFormat="1" applyFont="1" applyFill="1" applyBorder="1" applyAlignment="1" applyProtection="1">
      <alignment horizontal="center" vertical="center"/>
      <protection locked="0"/>
    </xf>
    <xf numFmtId="1" fontId="15" fillId="0" borderId="14" xfId="0" applyNumberFormat="1" applyFont="1" applyFill="1" applyBorder="1" applyAlignment="1" applyProtection="1">
      <alignment horizontal="center" vertical="center"/>
      <protection locked="0"/>
    </xf>
    <xf numFmtId="0" fontId="44" fillId="0" borderId="45" xfId="0" applyNumberFormat="1" applyFont="1" applyFill="1" applyBorder="1" applyAlignment="1" applyProtection="1">
      <alignment horizontal="center" vertical="center"/>
      <protection locked="0"/>
    </xf>
    <xf numFmtId="1" fontId="22" fillId="0" borderId="33" xfId="0" applyNumberFormat="1" applyFont="1" applyFill="1" applyBorder="1" applyAlignment="1" applyProtection="1">
      <alignment horizontal="right" vertical="center"/>
    </xf>
    <xf numFmtId="1" fontId="3" fillId="3" borderId="0" xfId="0" applyNumberFormat="1" applyFont="1" applyFill="1" applyBorder="1" applyAlignment="1" applyProtection="1">
      <alignment horizontal="center" vertical="center"/>
    </xf>
    <xf numFmtId="1" fontId="22" fillId="0" borderId="21" xfId="0" applyNumberFormat="1" applyFont="1" applyFill="1" applyBorder="1" applyAlignment="1" applyProtection="1">
      <alignment horizontal="left" vertical="center"/>
      <protection locked="0"/>
    </xf>
    <xf numFmtId="0" fontId="3" fillId="7" borderId="38" xfId="0" applyNumberFormat="1" applyFont="1" applyFill="1" applyBorder="1" applyAlignment="1" applyProtection="1">
      <alignment horizontal="center" vertical="center"/>
      <protection locked="0"/>
    </xf>
    <xf numFmtId="0" fontId="3" fillId="7" borderId="8" xfId="0" applyNumberFormat="1" applyFont="1" applyFill="1" applyBorder="1" applyAlignment="1" applyProtection="1">
      <alignment horizontal="center" vertical="center"/>
      <protection locked="0"/>
    </xf>
    <xf numFmtId="0" fontId="3" fillId="7" borderId="14" xfId="0" applyNumberFormat="1" applyFont="1" applyFill="1" applyBorder="1" applyAlignment="1" applyProtection="1">
      <alignment horizontal="center" vertical="center"/>
      <protection locked="0"/>
    </xf>
    <xf numFmtId="0" fontId="39" fillId="7" borderId="9" xfId="0" applyNumberFormat="1" applyFont="1" applyFill="1" applyBorder="1" applyAlignment="1" applyProtection="1">
      <alignment horizontal="center" vertical="center"/>
      <protection locked="0"/>
    </xf>
    <xf numFmtId="0" fontId="39" fillId="7" borderId="22" xfId="0" applyNumberFormat="1" applyFont="1" applyFill="1" applyBorder="1" applyAlignment="1" applyProtection="1">
      <alignment horizontal="center" vertical="center"/>
      <protection locked="0"/>
    </xf>
    <xf numFmtId="0" fontId="17" fillId="7" borderId="18" xfId="0" applyNumberFormat="1" applyFont="1" applyFill="1" applyBorder="1" applyAlignment="1" applyProtection="1">
      <alignment horizontal="center" vertical="center"/>
      <protection locked="0"/>
    </xf>
    <xf numFmtId="0" fontId="17" fillId="7" borderId="0" xfId="0" applyNumberFormat="1" applyFont="1" applyFill="1" applyBorder="1" applyAlignment="1" applyProtection="1">
      <alignment horizontal="center" vertical="center"/>
      <protection locked="0"/>
    </xf>
    <xf numFmtId="0" fontId="17" fillId="7" borderId="41" xfId="0" applyNumberFormat="1" applyFont="1" applyFill="1" applyBorder="1" applyAlignment="1" applyProtection="1">
      <alignment horizontal="center" vertical="center"/>
      <protection locked="0"/>
    </xf>
    <xf numFmtId="0" fontId="17" fillId="7" borderId="19" xfId="0" applyNumberFormat="1" applyFont="1" applyFill="1" applyBorder="1" applyAlignment="1" applyProtection="1">
      <alignment horizontal="center" vertical="center"/>
      <protection locked="0"/>
    </xf>
    <xf numFmtId="0" fontId="17" fillId="7" borderId="28" xfId="0" applyNumberFormat="1" applyFont="1" applyFill="1" applyBorder="1" applyAlignment="1" applyProtection="1">
      <alignment horizontal="center" vertical="center"/>
      <protection locked="0"/>
    </xf>
    <xf numFmtId="0" fontId="17" fillId="7" borderId="43" xfId="0" applyNumberFormat="1" applyFont="1" applyFill="1" applyBorder="1" applyAlignment="1" applyProtection="1">
      <alignment horizontal="center" vertical="center"/>
      <protection locked="0"/>
    </xf>
    <xf numFmtId="1" fontId="3" fillId="3" borderId="24" xfId="0" applyNumberFormat="1" applyFont="1" applyFill="1" applyBorder="1" applyAlignment="1" applyProtection="1">
      <alignment horizontal="center" vertical="center"/>
      <protection locked="0"/>
    </xf>
    <xf numFmtId="1" fontId="3" fillId="3" borderId="44" xfId="0" applyNumberFormat="1" applyFont="1" applyFill="1" applyBorder="1" applyAlignment="1" applyProtection="1">
      <alignment horizontal="center" vertical="center"/>
      <protection locked="0"/>
    </xf>
    <xf numFmtId="1" fontId="22" fillId="0" borderId="42" xfId="0" applyNumberFormat="1" applyFont="1" applyFill="1" applyBorder="1" applyAlignment="1" applyProtection="1">
      <alignment horizontal="right" vertical="center"/>
      <protection locked="0"/>
    </xf>
    <xf numFmtId="1" fontId="22" fillId="0" borderId="24" xfId="0" applyNumberFormat="1" applyFont="1" applyFill="1" applyBorder="1" applyAlignment="1" applyProtection="1">
      <alignment horizontal="center" vertical="center"/>
      <protection locked="0"/>
    </xf>
    <xf numFmtId="1" fontId="22" fillId="0" borderId="24" xfId="0" applyNumberFormat="1" applyFont="1" applyFill="1" applyBorder="1" applyAlignment="1" applyProtection="1">
      <alignment horizontal="left" vertical="center"/>
      <protection locked="0"/>
    </xf>
    <xf numFmtId="1" fontId="22" fillId="0" borderId="39" xfId="0" applyNumberFormat="1" applyFont="1" applyFill="1" applyBorder="1" applyAlignment="1" applyProtection="1">
      <alignment horizontal="right" vertical="center"/>
      <protection locked="0"/>
    </xf>
    <xf numFmtId="1" fontId="22" fillId="0" borderId="18" xfId="0" applyNumberFormat="1" applyFont="1" applyFill="1" applyBorder="1" applyAlignment="1" applyProtection="1">
      <alignment horizontal="right" vertical="center"/>
      <protection locked="0"/>
    </xf>
    <xf numFmtId="1" fontId="15" fillId="0" borderId="38" xfId="0" applyNumberFormat="1" applyFont="1" applyFill="1" applyBorder="1" applyAlignment="1" applyProtection="1">
      <alignment horizontal="center" vertical="center"/>
      <protection locked="0"/>
    </xf>
    <xf numFmtId="1" fontId="15" fillId="0" borderId="8" xfId="0" applyNumberFormat="1" applyFont="1" applyFill="1" applyBorder="1" applyAlignment="1" applyProtection="1">
      <alignment horizontal="center" vertical="center"/>
      <protection locked="0"/>
    </xf>
    <xf numFmtId="0" fontId="8" fillId="7" borderId="39" xfId="5" applyNumberFormat="1" applyFont="1" applyFill="1" applyBorder="1" applyAlignment="1" applyProtection="1">
      <alignment horizontal="center" vertical="center"/>
      <protection locked="0"/>
    </xf>
    <xf numFmtId="0" fontId="8" fillId="7" borderId="24" xfId="5" applyNumberFormat="1" applyFont="1" applyFill="1" applyBorder="1" applyAlignment="1" applyProtection="1">
      <alignment horizontal="center" vertical="center"/>
      <protection locked="0"/>
    </xf>
    <xf numFmtId="0" fontId="8" fillId="7" borderId="19" xfId="5" applyNumberFormat="1" applyFont="1" applyFill="1" applyBorder="1" applyAlignment="1" applyProtection="1">
      <alignment horizontal="center" vertical="center"/>
      <protection locked="0"/>
    </xf>
    <xf numFmtId="0" fontId="8" fillId="7" borderId="28" xfId="5" applyNumberFormat="1" applyFont="1" applyFill="1" applyBorder="1" applyAlignment="1" applyProtection="1">
      <alignment horizontal="center" vertical="center"/>
      <protection locked="0"/>
    </xf>
    <xf numFmtId="0" fontId="3" fillId="7" borderId="11" xfId="5" applyNumberFormat="1" applyFont="1" applyFill="1" applyBorder="1" applyAlignment="1" applyProtection="1">
      <alignment horizontal="center" vertical="center"/>
      <protection locked="0"/>
    </xf>
    <xf numFmtId="0" fontId="3" fillId="7" borderId="9" xfId="5" applyNumberFormat="1" applyFont="1" applyFill="1" applyBorder="1" applyAlignment="1" applyProtection="1">
      <alignment horizontal="center" vertical="center"/>
      <protection locked="0"/>
    </xf>
    <xf numFmtId="0" fontId="20" fillId="7" borderId="39" xfId="5" applyNumberFormat="1" applyFont="1" applyFill="1" applyBorder="1" applyAlignment="1" applyProtection="1">
      <alignment horizontal="center" vertical="center"/>
      <protection locked="0"/>
    </xf>
    <xf numFmtId="0" fontId="20" fillId="7" borderId="24" xfId="5" applyNumberFormat="1" applyFont="1" applyFill="1" applyBorder="1" applyAlignment="1" applyProtection="1">
      <alignment horizontal="center" vertical="center"/>
      <protection locked="0"/>
    </xf>
    <xf numFmtId="0" fontId="20" fillId="7" borderId="18" xfId="5" applyNumberFormat="1" applyFont="1" applyFill="1" applyBorder="1" applyAlignment="1" applyProtection="1">
      <alignment horizontal="center" vertical="center"/>
      <protection locked="0"/>
    </xf>
    <xf numFmtId="0" fontId="20" fillId="7" borderId="0" xfId="5" applyNumberFormat="1" applyFont="1" applyFill="1" applyBorder="1" applyAlignment="1" applyProtection="1">
      <alignment horizontal="center" vertical="center"/>
      <protection locked="0"/>
    </xf>
    <xf numFmtId="0" fontId="20" fillId="7" borderId="40" xfId="5" applyNumberFormat="1" applyFont="1" applyFill="1" applyBorder="1" applyAlignment="1" applyProtection="1">
      <alignment horizontal="center" vertical="center"/>
      <protection locked="0"/>
    </xf>
    <xf numFmtId="0" fontId="20" fillId="7" borderId="41" xfId="5" applyNumberFormat="1" applyFont="1" applyFill="1" applyBorder="1" applyAlignment="1" applyProtection="1">
      <alignment horizontal="center" vertical="center"/>
      <protection locked="0"/>
    </xf>
    <xf numFmtId="0" fontId="20" fillId="7" borderId="39" xfId="0" applyNumberFormat="1" applyFont="1" applyFill="1" applyBorder="1" applyAlignment="1" applyProtection="1">
      <alignment horizontal="center" vertical="center"/>
      <protection locked="0"/>
    </xf>
    <xf numFmtId="0" fontId="20" fillId="7" borderId="24" xfId="0" applyNumberFormat="1" applyFont="1" applyFill="1" applyBorder="1" applyAlignment="1" applyProtection="1">
      <alignment horizontal="center" vertical="center"/>
      <protection locked="0"/>
    </xf>
    <xf numFmtId="0" fontId="20" fillId="7" borderId="18" xfId="0" applyNumberFormat="1" applyFont="1" applyFill="1" applyBorder="1" applyAlignment="1" applyProtection="1">
      <alignment horizontal="center" vertical="center"/>
      <protection locked="0"/>
    </xf>
    <xf numFmtId="0" fontId="20" fillId="7" borderId="0" xfId="0" applyNumberFormat="1" applyFont="1" applyFill="1" applyBorder="1" applyAlignment="1" applyProtection="1">
      <alignment horizontal="center" vertical="center"/>
      <protection locked="0"/>
    </xf>
    <xf numFmtId="0" fontId="20" fillId="7" borderId="40" xfId="0" applyNumberFormat="1" applyFont="1" applyFill="1" applyBorder="1" applyAlignment="1" applyProtection="1">
      <alignment horizontal="center" vertical="center"/>
      <protection locked="0"/>
    </xf>
    <xf numFmtId="0" fontId="20" fillId="7" borderId="41" xfId="0" applyNumberFormat="1" applyFont="1" applyFill="1" applyBorder="1" applyAlignment="1" applyProtection="1">
      <alignment horizontal="center" vertical="center"/>
      <protection locked="0"/>
    </xf>
    <xf numFmtId="0" fontId="3" fillId="7" borderId="40" xfId="0" applyNumberFormat="1" applyFont="1" applyFill="1" applyBorder="1" applyAlignment="1" applyProtection="1">
      <alignment horizontal="center" vertical="center"/>
      <protection locked="0"/>
    </xf>
    <xf numFmtId="0" fontId="3" fillId="7" borderId="41" xfId="0" applyNumberFormat="1" applyFont="1" applyFill="1" applyBorder="1" applyAlignment="1" applyProtection="1">
      <alignment horizontal="center" vertical="center"/>
      <protection locked="0"/>
    </xf>
    <xf numFmtId="0" fontId="11" fillId="5" borderId="0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NumberFormat="1" applyFont="1" applyFill="1" applyBorder="1" applyAlignment="1" applyProtection="1">
      <alignment horizontal="center" vertical="center"/>
      <protection locked="0"/>
    </xf>
    <xf numFmtId="0" fontId="8" fillId="7" borderId="36" xfId="5" applyNumberFormat="1" applyFont="1" applyFill="1" applyBorder="1" applyAlignment="1" applyProtection="1">
      <alignment horizontal="center" vertical="center"/>
      <protection locked="0"/>
    </xf>
    <xf numFmtId="0" fontId="8" fillId="7" borderId="37" xfId="5" applyNumberFormat="1" applyFont="1" applyFill="1" applyBorder="1" applyAlignment="1" applyProtection="1">
      <alignment horizontal="center" vertical="center"/>
      <protection locked="0"/>
    </xf>
    <xf numFmtId="0" fontId="49" fillId="0" borderId="0" xfId="0" applyNumberFormat="1" applyFont="1" applyAlignment="1" applyProtection="1">
      <alignment horizontal="center" vertical="center" shrinkToFit="1"/>
      <protection locked="0"/>
    </xf>
    <xf numFmtId="0" fontId="9" fillId="10" borderId="27" xfId="5" applyNumberFormat="1" applyFont="1" applyFill="1" applyBorder="1" applyAlignment="1" applyProtection="1">
      <alignment horizontal="left" vertical="center"/>
      <protection locked="0"/>
    </xf>
    <xf numFmtId="0" fontId="9" fillId="11" borderId="21" xfId="5" applyNumberFormat="1" applyFont="1" applyFill="1" applyBorder="1" applyAlignment="1" applyProtection="1">
      <alignment horizontal="left" vertical="center"/>
      <protection locked="0"/>
    </xf>
    <xf numFmtId="0" fontId="9" fillId="10" borderId="33" xfId="5" applyNumberFormat="1" applyFont="1" applyFill="1" applyBorder="1" applyAlignment="1" applyProtection="1">
      <alignment horizontal="left" vertical="center"/>
      <protection locked="0"/>
    </xf>
    <xf numFmtId="0" fontId="9" fillId="11" borderId="23" xfId="5" applyNumberFormat="1" applyFont="1" applyFill="1" applyBorder="1" applyAlignment="1" applyProtection="1">
      <alignment horizontal="left" vertical="center"/>
      <protection locked="0"/>
    </xf>
    <xf numFmtId="0" fontId="75" fillId="2" borderId="27" xfId="5" applyNumberFormat="1" applyFont="1" applyFill="1" applyBorder="1" applyAlignment="1" applyProtection="1">
      <alignment horizontal="left" vertical="center"/>
      <protection locked="0"/>
    </xf>
    <xf numFmtId="0" fontId="76" fillId="0" borderId="27" xfId="0" applyFont="1" applyBorder="1" applyAlignment="1">
      <alignment vertical="center"/>
    </xf>
    <xf numFmtId="49" fontId="2" fillId="2" borderId="27" xfId="5" applyNumberFormat="1" applyFont="1" applyFill="1" applyBorder="1" applyAlignment="1" applyProtection="1">
      <alignment horizontal="left" vertical="center"/>
      <protection locked="0"/>
    </xf>
    <xf numFmtId="49" fontId="77" fillId="0" borderId="27" xfId="0" applyNumberFormat="1" applyFont="1" applyBorder="1" applyAlignment="1">
      <alignment horizontal="left"/>
    </xf>
    <xf numFmtId="49" fontId="77" fillId="0" borderId="21" xfId="0" applyNumberFormat="1" applyFont="1" applyBorder="1" applyAlignment="1">
      <alignment horizontal="left"/>
    </xf>
    <xf numFmtId="0" fontId="9" fillId="8" borderId="33" xfId="4" applyNumberFormat="1" applyFont="1" applyFill="1" applyBorder="1" applyAlignment="1" applyProtection="1">
      <alignment horizontal="left" vertical="center" shrinkToFit="1"/>
      <protection locked="0"/>
    </xf>
    <xf numFmtId="0" fontId="0" fillId="0" borderId="33" xfId="0" applyBorder="1" applyAlignment="1">
      <alignment shrinkToFit="1"/>
    </xf>
    <xf numFmtId="49" fontId="54" fillId="6" borderId="27" xfId="4" applyNumberFormat="1" applyFont="1" applyFill="1" applyBorder="1" applyAlignment="1" applyProtection="1">
      <alignment horizontal="left"/>
      <protection locked="0"/>
    </xf>
    <xf numFmtId="0" fontId="69" fillId="2" borderId="27" xfId="5" applyNumberFormat="1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>
      <alignment vertical="center"/>
    </xf>
    <xf numFmtId="49" fontId="2" fillId="2" borderId="27" xfId="5" applyNumberFormat="1" applyFont="1" applyFill="1" applyBorder="1" applyAlignment="1" applyProtection="1">
      <alignment horizontal="left"/>
      <protection locked="0"/>
    </xf>
    <xf numFmtId="0" fontId="9" fillId="10" borderId="0" xfId="5" applyNumberFormat="1" applyFont="1" applyFill="1" applyBorder="1" applyAlignment="1" applyProtection="1">
      <alignment horizontal="left" vertical="center"/>
      <protection locked="0"/>
    </xf>
    <xf numFmtId="0" fontId="9" fillId="11" borderId="20" xfId="5" applyNumberFormat="1" applyFont="1" applyFill="1" applyBorder="1" applyAlignment="1" applyProtection="1">
      <alignment horizontal="left" vertical="center"/>
      <protection locked="0"/>
    </xf>
    <xf numFmtId="0" fontId="69" fillId="2" borderId="7" xfId="5" applyNumberFormat="1" applyFont="1" applyFill="1" applyBorder="1" applyAlignment="1" applyProtection="1">
      <alignment horizontal="center" vertical="center"/>
      <protection locked="0"/>
    </xf>
    <xf numFmtId="0" fontId="73" fillId="0" borderId="0" xfId="5" applyNumberFormat="1" applyFont="1" applyFill="1" applyBorder="1" applyAlignment="1" applyProtection="1">
      <alignment horizontal="center" vertical="center"/>
    </xf>
    <xf numFmtId="0" fontId="0" fillId="0" borderId="20" xfId="0" applyFill="1" applyBorder="1" applyAlignment="1">
      <alignment vertical="center"/>
    </xf>
    <xf numFmtId="0" fontId="9" fillId="10" borderId="21" xfId="5" applyNumberFormat="1" applyFont="1" applyFill="1" applyBorder="1" applyAlignment="1" applyProtection="1">
      <alignment horizontal="left" vertical="center"/>
      <protection locked="0"/>
    </xf>
    <xf numFmtId="0" fontId="1" fillId="0" borderId="67" xfId="4" applyFont="1" applyFill="1" applyBorder="1" applyAlignment="1">
      <alignment horizontal="center"/>
    </xf>
    <xf numFmtId="0" fontId="52" fillId="0" borderId="56" xfId="4" applyFont="1" applyFill="1" applyBorder="1" applyAlignment="1" applyProtection="1">
      <alignment horizontal="center" vertical="center" shrinkToFit="1"/>
      <protection hidden="1"/>
    </xf>
    <xf numFmtId="0" fontId="57" fillId="0" borderId="0" xfId="4" applyFont="1" applyFill="1" applyBorder="1" applyAlignment="1" applyProtection="1">
      <alignment horizontal="center"/>
      <protection hidden="1"/>
    </xf>
    <xf numFmtId="0" fontId="6" fillId="0" borderId="56" xfId="4" applyNumberFormat="1" applyFont="1" applyFill="1" applyBorder="1" applyAlignment="1" applyProtection="1">
      <alignment horizontal="center" vertical="center" shrinkToFit="1"/>
      <protection hidden="1"/>
    </xf>
    <xf numFmtId="0" fontId="61" fillId="0" borderId="56" xfId="4" applyFont="1" applyFill="1" applyBorder="1" applyAlignment="1" applyProtection="1">
      <alignment horizontal="center" shrinkToFit="1"/>
      <protection hidden="1"/>
    </xf>
    <xf numFmtId="0" fontId="6" fillId="0" borderId="56" xfId="4" applyFont="1" applyFill="1" applyBorder="1" applyAlignment="1" applyProtection="1">
      <alignment horizontal="center" vertical="center" shrinkToFit="1"/>
      <protection hidden="1"/>
    </xf>
    <xf numFmtId="0" fontId="58" fillId="0" borderId="57" xfId="4" applyNumberFormat="1" applyFont="1" applyFill="1" applyBorder="1" applyAlignment="1" applyProtection="1">
      <alignment horizontal="center" vertical="center" shrinkToFit="1"/>
      <protection hidden="1"/>
    </xf>
    <xf numFmtId="0" fontId="63" fillId="0" borderId="56" xfId="4" applyFont="1" applyFill="1" applyBorder="1" applyAlignment="1">
      <alignment horizontal="center" vertical="center"/>
    </xf>
    <xf numFmtId="0" fontId="1" fillId="0" borderId="0" xfId="4" applyFont="1" applyFill="1"/>
  </cellXfs>
  <cellStyles count="11">
    <cellStyle name="Normalny" xfId="0" builtinId="0"/>
    <cellStyle name="Normalny 2" xfId="1"/>
    <cellStyle name="Normalny 2 2" xfId="2"/>
    <cellStyle name="Normalny 2 2 2" xfId="3"/>
    <cellStyle name="Normalny 2 2 2 2" xfId="4"/>
    <cellStyle name="Normalny 2 3" xfId="5"/>
    <cellStyle name="Normalny 3" xfId="6"/>
    <cellStyle name="Normalny 3 2" xfId="7"/>
    <cellStyle name="Normalny 4" xfId="8"/>
    <cellStyle name="Normalny 5" xfId="9"/>
    <cellStyle name="Normalny 6" xfId="1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1</xdr:row>
      <xdr:rowOff>76200</xdr:rowOff>
    </xdr:to>
    <xdr:pic>
      <xdr:nvPicPr>
        <xdr:cNvPr id="1031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572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1</xdr:row>
      <xdr:rowOff>76200</xdr:rowOff>
    </xdr:to>
    <xdr:pic>
      <xdr:nvPicPr>
        <xdr:cNvPr id="2055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572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343116</xdr:colOff>
      <xdr:row>0</xdr:row>
      <xdr:rowOff>17318</xdr:rowOff>
    </xdr:from>
    <xdr:to>
      <xdr:col>20</xdr:col>
      <xdr:colOff>77931</xdr:colOff>
      <xdr:row>2</xdr:row>
      <xdr:rowOff>160192</xdr:rowOff>
    </xdr:to>
    <xdr:pic>
      <xdr:nvPicPr>
        <xdr:cNvPr id="2" name="Obraz 1" descr="C:\Users\wormar\Dysk Google\_POZTS_\POZTS logo małe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86816" y="17318"/>
          <a:ext cx="430140" cy="371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346363</xdr:colOff>
      <xdr:row>0</xdr:row>
      <xdr:rowOff>8659</xdr:rowOff>
    </xdr:from>
    <xdr:to>
      <xdr:col>7</xdr:col>
      <xdr:colOff>81178</xdr:colOff>
      <xdr:row>2</xdr:row>
      <xdr:rowOff>151533</xdr:rowOff>
    </xdr:to>
    <xdr:pic>
      <xdr:nvPicPr>
        <xdr:cNvPr id="3" name="Obraz 2" descr="C:\Users\wormar\Dysk Google\_POZTS_\POZTS logo małe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8013" y="8659"/>
          <a:ext cx="430140" cy="371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355023</xdr:colOff>
      <xdr:row>19</xdr:row>
      <xdr:rowOff>8659</xdr:rowOff>
    </xdr:from>
    <xdr:to>
      <xdr:col>7</xdr:col>
      <xdr:colOff>89838</xdr:colOff>
      <xdr:row>21</xdr:row>
      <xdr:rowOff>151532</xdr:rowOff>
    </xdr:to>
    <xdr:pic>
      <xdr:nvPicPr>
        <xdr:cNvPr id="4" name="Obraz 3" descr="C:\Users\wormar\Dysk Google\_POZTS_\POZTS logo małe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6673" y="3913909"/>
          <a:ext cx="430140" cy="3714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363682</xdr:colOff>
      <xdr:row>19</xdr:row>
      <xdr:rowOff>17318</xdr:rowOff>
    </xdr:from>
    <xdr:to>
      <xdr:col>20</xdr:col>
      <xdr:colOff>98497</xdr:colOff>
      <xdr:row>21</xdr:row>
      <xdr:rowOff>160191</xdr:rowOff>
    </xdr:to>
    <xdr:pic>
      <xdr:nvPicPr>
        <xdr:cNvPr id="5" name="Obraz 4" descr="C:\Users\wormar\Dysk Google\_POZTS_\POZTS logo małe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07382" y="3922568"/>
          <a:ext cx="430140" cy="3714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343116</xdr:colOff>
      <xdr:row>0</xdr:row>
      <xdr:rowOff>17318</xdr:rowOff>
    </xdr:from>
    <xdr:to>
      <xdr:col>48</xdr:col>
      <xdr:colOff>77931</xdr:colOff>
      <xdr:row>2</xdr:row>
      <xdr:rowOff>160192</xdr:rowOff>
    </xdr:to>
    <xdr:pic>
      <xdr:nvPicPr>
        <xdr:cNvPr id="14" name="Obraz 13" descr="C:\Users\wormar\Dysk Google\_POZTS_\POZTS logo małe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74116" y="17318"/>
          <a:ext cx="433315" cy="365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346363</xdr:colOff>
      <xdr:row>0</xdr:row>
      <xdr:rowOff>8659</xdr:rowOff>
    </xdr:from>
    <xdr:to>
      <xdr:col>35</xdr:col>
      <xdr:colOff>81178</xdr:colOff>
      <xdr:row>2</xdr:row>
      <xdr:rowOff>151533</xdr:rowOff>
    </xdr:to>
    <xdr:pic>
      <xdr:nvPicPr>
        <xdr:cNvPr id="15" name="Obraz 14" descr="C:\Users\wormar\Dysk Google\_POZTS_\POZTS logo małe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780" y="8659"/>
          <a:ext cx="433315" cy="365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355023</xdr:colOff>
      <xdr:row>19</xdr:row>
      <xdr:rowOff>8659</xdr:rowOff>
    </xdr:from>
    <xdr:to>
      <xdr:col>35</xdr:col>
      <xdr:colOff>89838</xdr:colOff>
      <xdr:row>21</xdr:row>
      <xdr:rowOff>151532</xdr:rowOff>
    </xdr:to>
    <xdr:pic>
      <xdr:nvPicPr>
        <xdr:cNvPr id="16" name="Obraz 15" descr="C:\Users\wormar\Dysk Google\_POZTS_\POZTS logo małe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2440" y="3903326"/>
          <a:ext cx="433315" cy="3651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363682</xdr:colOff>
      <xdr:row>19</xdr:row>
      <xdr:rowOff>17318</xdr:rowOff>
    </xdr:from>
    <xdr:to>
      <xdr:col>48</xdr:col>
      <xdr:colOff>98497</xdr:colOff>
      <xdr:row>21</xdr:row>
      <xdr:rowOff>160191</xdr:rowOff>
    </xdr:to>
    <xdr:pic>
      <xdr:nvPicPr>
        <xdr:cNvPr id="17" name="Obraz 16" descr="C:\Users\wormar\Dysk Google\_POZTS_\POZTS logo małe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94682" y="3911985"/>
          <a:ext cx="433315" cy="3651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</xdr:col>
      <xdr:colOff>343116</xdr:colOff>
      <xdr:row>0</xdr:row>
      <xdr:rowOff>17318</xdr:rowOff>
    </xdr:from>
    <xdr:to>
      <xdr:col>73</xdr:col>
      <xdr:colOff>77931</xdr:colOff>
      <xdr:row>2</xdr:row>
      <xdr:rowOff>160192</xdr:rowOff>
    </xdr:to>
    <xdr:pic>
      <xdr:nvPicPr>
        <xdr:cNvPr id="18" name="Obraz 17" descr="C:\Users\wormar\Dysk Google\_POZTS_\POZTS logo małe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504116" y="17318"/>
          <a:ext cx="433315" cy="365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</xdr:col>
      <xdr:colOff>346363</xdr:colOff>
      <xdr:row>0</xdr:row>
      <xdr:rowOff>8659</xdr:rowOff>
    </xdr:from>
    <xdr:to>
      <xdr:col>60</xdr:col>
      <xdr:colOff>81178</xdr:colOff>
      <xdr:row>2</xdr:row>
      <xdr:rowOff>151533</xdr:rowOff>
    </xdr:to>
    <xdr:pic>
      <xdr:nvPicPr>
        <xdr:cNvPr id="19" name="Obraz 18" descr="C:\Users\wormar\Dysk Google\_POZTS_\POZTS logo małe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543780" y="8659"/>
          <a:ext cx="433315" cy="365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</xdr:col>
      <xdr:colOff>355023</xdr:colOff>
      <xdr:row>19</xdr:row>
      <xdr:rowOff>8659</xdr:rowOff>
    </xdr:from>
    <xdr:to>
      <xdr:col>60</xdr:col>
      <xdr:colOff>89838</xdr:colOff>
      <xdr:row>21</xdr:row>
      <xdr:rowOff>151532</xdr:rowOff>
    </xdr:to>
    <xdr:pic>
      <xdr:nvPicPr>
        <xdr:cNvPr id="20" name="Obraz 19" descr="C:\Users\wormar\Dysk Google\_POZTS_\POZTS logo małe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552440" y="3903326"/>
          <a:ext cx="433315" cy="3651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</xdr:col>
      <xdr:colOff>363682</xdr:colOff>
      <xdr:row>19</xdr:row>
      <xdr:rowOff>17318</xdr:rowOff>
    </xdr:from>
    <xdr:to>
      <xdr:col>73</xdr:col>
      <xdr:colOff>98497</xdr:colOff>
      <xdr:row>21</xdr:row>
      <xdr:rowOff>160191</xdr:rowOff>
    </xdr:to>
    <xdr:pic>
      <xdr:nvPicPr>
        <xdr:cNvPr id="21" name="Obraz 20" descr="C:\Users\wormar\Dysk Google\_POZTS_\POZTS logo małe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524682" y="3911985"/>
          <a:ext cx="433315" cy="3651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</xdr:col>
      <xdr:colOff>343116</xdr:colOff>
      <xdr:row>0</xdr:row>
      <xdr:rowOff>17318</xdr:rowOff>
    </xdr:from>
    <xdr:to>
      <xdr:col>98</xdr:col>
      <xdr:colOff>77931</xdr:colOff>
      <xdr:row>2</xdr:row>
      <xdr:rowOff>160192</xdr:rowOff>
    </xdr:to>
    <xdr:pic>
      <xdr:nvPicPr>
        <xdr:cNvPr id="22" name="Obraz 21" descr="C:\Users\wormar\Dysk Google\_POZTS_\POZTS logo małe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187866" y="17318"/>
          <a:ext cx="433315" cy="365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</xdr:col>
      <xdr:colOff>346363</xdr:colOff>
      <xdr:row>0</xdr:row>
      <xdr:rowOff>8659</xdr:rowOff>
    </xdr:from>
    <xdr:to>
      <xdr:col>85</xdr:col>
      <xdr:colOff>81178</xdr:colOff>
      <xdr:row>2</xdr:row>
      <xdr:rowOff>151533</xdr:rowOff>
    </xdr:to>
    <xdr:pic>
      <xdr:nvPicPr>
        <xdr:cNvPr id="23" name="Obraz 22" descr="C:\Users\wormar\Dysk Google\_POZTS_\POZTS logo małe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227530" y="8659"/>
          <a:ext cx="433315" cy="365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</xdr:col>
      <xdr:colOff>355023</xdr:colOff>
      <xdr:row>19</xdr:row>
      <xdr:rowOff>8659</xdr:rowOff>
    </xdr:from>
    <xdr:to>
      <xdr:col>85</xdr:col>
      <xdr:colOff>89838</xdr:colOff>
      <xdr:row>21</xdr:row>
      <xdr:rowOff>151532</xdr:rowOff>
    </xdr:to>
    <xdr:pic>
      <xdr:nvPicPr>
        <xdr:cNvPr id="24" name="Obraz 23" descr="C:\Users\wormar\Dysk Google\_POZTS_\POZTS logo małe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236190" y="3903326"/>
          <a:ext cx="433315" cy="3651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</xdr:col>
      <xdr:colOff>363682</xdr:colOff>
      <xdr:row>19</xdr:row>
      <xdr:rowOff>17318</xdr:rowOff>
    </xdr:from>
    <xdr:to>
      <xdr:col>98</xdr:col>
      <xdr:colOff>98497</xdr:colOff>
      <xdr:row>21</xdr:row>
      <xdr:rowOff>160191</xdr:rowOff>
    </xdr:to>
    <xdr:pic>
      <xdr:nvPicPr>
        <xdr:cNvPr id="25" name="Obraz 24" descr="C:\Users\wormar\Dysk Google\_POZTS_\POZTS logo małe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208432" y="3911985"/>
          <a:ext cx="433315" cy="3651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1</xdr:row>
      <xdr:rowOff>76200</xdr:rowOff>
    </xdr:to>
    <xdr:pic>
      <xdr:nvPicPr>
        <xdr:cNvPr id="3079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572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B1:Q64"/>
  <sheetViews>
    <sheetView zoomScale="60" zoomScaleNormal="60" workbookViewId="0">
      <selection activeCell="C4" sqref="C4"/>
    </sheetView>
  </sheetViews>
  <sheetFormatPr defaultColWidth="9.140625" defaultRowHeight="12.75"/>
  <cols>
    <col min="1" max="1" width="11.5703125" style="37" customWidth="1"/>
    <col min="2" max="2" width="55.5703125" style="33" customWidth="1"/>
    <col min="3" max="3" width="100.7109375" style="34" customWidth="1"/>
    <col min="4" max="4" width="15.7109375" style="35" customWidth="1"/>
    <col min="5" max="5" width="29" style="34" customWidth="1"/>
    <col min="6" max="6" width="28.85546875" style="36" customWidth="1"/>
    <col min="7" max="7" width="13.5703125" style="35" customWidth="1"/>
    <col min="8" max="8" width="11.5703125" style="37" customWidth="1"/>
    <col min="9" max="16384" width="9.140625" style="37"/>
  </cols>
  <sheetData>
    <row r="1" spans="2:17" ht="20.100000000000001" customHeight="1" thickBot="1"/>
    <row r="2" spans="2:17" ht="40.5" customHeight="1">
      <c r="B2" s="335" t="s">
        <v>6</v>
      </c>
      <c r="C2" s="336"/>
    </row>
    <row r="3" spans="2:17" ht="34.5" customHeight="1">
      <c r="B3" s="117" t="s">
        <v>7</v>
      </c>
      <c r="C3" s="119" t="s">
        <v>100</v>
      </c>
      <c r="D3" s="38"/>
      <c r="E3" s="39"/>
      <c r="F3" s="39"/>
      <c r="G3" s="114"/>
      <c r="O3" s="40"/>
      <c r="P3" s="41"/>
      <c r="Q3" s="42"/>
    </row>
    <row r="4" spans="2:17" ht="36" customHeight="1">
      <c r="B4" s="117" t="s">
        <v>8</v>
      </c>
      <c r="C4" s="118" t="s">
        <v>88</v>
      </c>
      <c r="D4" s="38"/>
      <c r="E4" s="39"/>
      <c r="F4" s="39"/>
      <c r="G4" s="114"/>
      <c r="O4" s="40"/>
      <c r="P4" s="43"/>
      <c r="Q4" s="42"/>
    </row>
    <row r="5" spans="2:17" ht="34.5" customHeight="1">
      <c r="B5" s="117" t="s">
        <v>9</v>
      </c>
      <c r="C5" s="119" t="s">
        <v>89</v>
      </c>
      <c r="D5" s="38"/>
      <c r="E5" s="39"/>
      <c r="F5" s="39"/>
      <c r="G5" s="114"/>
      <c r="O5" s="40"/>
      <c r="P5" s="43"/>
      <c r="Q5" s="42"/>
    </row>
    <row r="6" spans="2:17" ht="29.25" customHeight="1">
      <c r="B6" s="117" t="s">
        <v>34</v>
      </c>
      <c r="C6" s="118" t="s">
        <v>99</v>
      </c>
      <c r="D6" s="38"/>
      <c r="E6" s="39"/>
      <c r="F6" s="39"/>
      <c r="G6" s="114"/>
      <c r="O6" s="40"/>
      <c r="P6" s="43"/>
      <c r="Q6" s="42"/>
    </row>
    <row r="7" spans="2:17" ht="35.25" customHeight="1">
      <c r="B7" s="117" t="s">
        <v>20</v>
      </c>
      <c r="C7" s="118" t="s">
        <v>90</v>
      </c>
      <c r="D7" s="38"/>
      <c r="E7" s="39"/>
      <c r="F7" s="39"/>
      <c r="G7" s="114"/>
      <c r="O7" s="40"/>
      <c r="P7" s="43"/>
      <c r="Q7" s="42"/>
    </row>
    <row r="8" spans="2:17" ht="30.75" customHeight="1">
      <c r="B8" s="117" t="s">
        <v>10</v>
      </c>
      <c r="C8" s="118" t="s">
        <v>91</v>
      </c>
      <c r="D8" s="38"/>
      <c r="E8" s="39"/>
      <c r="F8" s="39"/>
      <c r="G8" s="114"/>
      <c r="O8" s="40"/>
      <c r="P8" s="43"/>
      <c r="Q8" s="42"/>
    </row>
    <row r="9" spans="2:17" ht="33" customHeight="1" thickBot="1">
      <c r="B9" s="117" t="s">
        <v>33</v>
      </c>
      <c r="C9" s="116" t="s">
        <v>91</v>
      </c>
      <c r="D9" s="38"/>
      <c r="E9" s="39"/>
      <c r="F9" s="39"/>
      <c r="G9" s="114"/>
      <c r="O9" s="40"/>
      <c r="P9" s="43"/>
      <c r="Q9" s="42"/>
    </row>
    <row r="10" spans="2:17" ht="23.25" customHeight="1">
      <c r="B10" s="90"/>
      <c r="C10" s="115"/>
      <c r="D10" s="38"/>
      <c r="E10" s="39"/>
      <c r="F10" s="39"/>
      <c r="G10" s="114"/>
      <c r="O10" s="40"/>
      <c r="P10" s="43"/>
      <c r="Q10" s="42"/>
    </row>
    <row r="11" spans="2:17" ht="20.100000000000001" customHeight="1">
      <c r="B11" s="90"/>
      <c r="C11" s="115"/>
      <c r="D11" s="38"/>
      <c r="E11" s="39"/>
      <c r="F11" s="39"/>
      <c r="G11" s="114"/>
      <c r="O11" s="40"/>
      <c r="P11" s="43"/>
      <c r="Q11" s="42"/>
    </row>
    <row r="12" spans="2:17" ht="23.25" customHeight="1">
      <c r="B12" s="90"/>
      <c r="C12" s="115"/>
      <c r="D12" s="38"/>
      <c r="E12" s="39"/>
      <c r="F12" s="39"/>
      <c r="G12" s="114"/>
      <c r="O12" s="40"/>
      <c r="P12" s="43"/>
      <c r="Q12" s="42"/>
    </row>
    <row r="13" spans="2:17" ht="20.100000000000001" customHeight="1">
      <c r="B13" s="44"/>
      <c r="C13" s="45"/>
      <c r="D13" s="38"/>
      <c r="E13" s="39"/>
      <c r="F13" s="39"/>
      <c r="G13" s="114"/>
      <c r="O13" s="40"/>
      <c r="P13" s="43"/>
      <c r="Q13" s="42"/>
    </row>
    <row r="14" spans="2:17" ht="20.100000000000001" customHeight="1">
      <c r="B14" s="44"/>
      <c r="C14" s="45"/>
      <c r="D14" s="38"/>
      <c r="E14" s="39"/>
      <c r="F14" s="39"/>
      <c r="G14" s="114"/>
      <c r="O14" s="40"/>
      <c r="P14" s="43"/>
      <c r="Q14" s="42"/>
    </row>
    <row r="15" spans="2:17" ht="20.100000000000001" customHeight="1">
      <c r="B15" s="44"/>
      <c r="C15" s="45"/>
      <c r="D15" s="38"/>
      <c r="E15" s="39"/>
      <c r="F15" s="39"/>
      <c r="G15" s="114"/>
      <c r="O15" s="46"/>
      <c r="P15" s="43"/>
      <c r="Q15" s="42"/>
    </row>
    <row r="16" spans="2:17" ht="20.100000000000001" customHeight="1">
      <c r="B16" s="44"/>
      <c r="C16" s="45"/>
      <c r="D16" s="38"/>
      <c r="E16" s="39"/>
      <c r="F16" s="39"/>
      <c r="G16" s="114"/>
      <c r="O16" s="40"/>
      <c r="P16" s="43"/>
      <c r="Q16" s="42"/>
    </row>
    <row r="17" spans="2:17" ht="20.100000000000001" customHeight="1">
      <c r="B17" s="44"/>
      <c r="C17" s="45"/>
      <c r="D17" s="38"/>
      <c r="E17" s="39"/>
      <c r="F17" s="39"/>
      <c r="G17" s="114"/>
      <c r="O17" s="40"/>
      <c r="P17" s="43"/>
      <c r="Q17" s="42"/>
    </row>
    <row r="18" spans="2:17" ht="20.100000000000001" customHeight="1">
      <c r="B18" s="44"/>
      <c r="C18" s="45"/>
      <c r="D18" s="38"/>
      <c r="E18" s="39"/>
      <c r="F18" s="39"/>
      <c r="G18" s="114"/>
      <c r="O18" s="40"/>
      <c r="P18" s="43"/>
      <c r="Q18" s="42"/>
    </row>
    <row r="19" spans="2:17" ht="20.100000000000001" customHeight="1">
      <c r="B19" s="44"/>
      <c r="C19" s="45"/>
      <c r="D19" s="38"/>
      <c r="E19" s="39"/>
      <c r="F19" s="39"/>
      <c r="G19" s="114"/>
      <c r="O19" s="40"/>
      <c r="P19" s="43"/>
      <c r="Q19" s="42"/>
    </row>
    <row r="20" spans="2:17" ht="20.100000000000001" customHeight="1">
      <c r="B20" s="44"/>
      <c r="C20" s="45"/>
      <c r="D20" s="38"/>
      <c r="E20" s="39"/>
      <c r="F20" s="39"/>
      <c r="G20" s="114"/>
      <c r="O20" s="40"/>
      <c r="P20" s="43"/>
      <c r="Q20" s="42"/>
    </row>
    <row r="21" spans="2:17" ht="20.100000000000001" customHeight="1">
      <c r="B21" s="44"/>
      <c r="C21" s="45"/>
      <c r="D21" s="38"/>
      <c r="E21" s="39"/>
      <c r="F21" s="39"/>
      <c r="G21" s="114"/>
      <c r="O21" s="40"/>
      <c r="P21" s="43"/>
      <c r="Q21" s="42"/>
    </row>
    <row r="22" spans="2:17" ht="20.100000000000001" customHeight="1"/>
    <row r="23" spans="2:17" ht="20.100000000000001" customHeight="1">
      <c r="G23" s="47"/>
    </row>
    <row r="24" spans="2:17" ht="20.100000000000001" customHeight="1"/>
    <row r="25" spans="2:17" ht="20.100000000000001" customHeight="1"/>
    <row r="26" spans="2:17" ht="20.100000000000001" customHeight="1"/>
    <row r="27" spans="2:17" ht="20.100000000000001" customHeight="1"/>
    <row r="28" spans="2:17" ht="20.100000000000001" customHeight="1">
      <c r="C28" s="45"/>
      <c r="D28" s="38"/>
      <c r="E28" s="39"/>
      <c r="F28" s="39"/>
      <c r="G28" s="114"/>
    </row>
    <row r="29" spans="2:17" ht="20.100000000000001" customHeight="1">
      <c r="C29" s="45"/>
      <c r="D29" s="38"/>
      <c r="E29" s="39"/>
      <c r="F29" s="39"/>
      <c r="G29" s="114"/>
    </row>
    <row r="30" spans="2:17" ht="20.100000000000001" customHeight="1">
      <c r="C30" s="45"/>
      <c r="D30" s="38"/>
      <c r="E30" s="39"/>
      <c r="F30" s="39"/>
      <c r="G30" s="114"/>
    </row>
    <row r="31" spans="2:17" ht="20.100000000000001" customHeight="1"/>
    <row r="32" spans="2:17" ht="20.100000000000001" customHeight="1"/>
    <row r="33" s="37" customFormat="1" ht="20.100000000000001" customHeight="1"/>
    <row r="34" s="37" customFormat="1" ht="20.100000000000001" customHeight="1"/>
    <row r="35" s="37" customFormat="1" ht="20.100000000000001" customHeight="1"/>
    <row r="36" s="37" customFormat="1" ht="20.100000000000001" customHeight="1"/>
    <row r="37" s="37" customFormat="1" ht="20.100000000000001" customHeight="1"/>
    <row r="38" s="37" customFormat="1" ht="20.100000000000001" customHeight="1"/>
    <row r="39" s="37" customFormat="1" ht="20.100000000000001" customHeight="1"/>
    <row r="40" s="37" customFormat="1" ht="20.100000000000001" customHeight="1"/>
    <row r="41" s="37" customFormat="1" ht="20.100000000000001" customHeight="1"/>
    <row r="42" s="37" customFormat="1" ht="20.100000000000001" customHeight="1"/>
    <row r="43" s="37" customFormat="1" ht="20.100000000000001" customHeight="1"/>
    <row r="44" s="37" customFormat="1" ht="20.100000000000001" customHeight="1"/>
    <row r="45" s="37" customFormat="1" ht="20.100000000000001" customHeight="1"/>
    <row r="46" s="37" customFormat="1" ht="20.100000000000001" customHeight="1"/>
    <row r="47" s="37" customFormat="1" ht="20.100000000000001" customHeight="1"/>
    <row r="48" s="37" customFormat="1" ht="20.100000000000001" customHeight="1"/>
    <row r="49" s="37" customFormat="1" ht="20.100000000000001" customHeight="1"/>
    <row r="50" s="37" customFormat="1" ht="20.100000000000001" customHeight="1"/>
    <row r="51" s="37" customFormat="1" ht="20.100000000000001" customHeight="1"/>
    <row r="52" s="37" customFormat="1" ht="20.100000000000001" customHeight="1"/>
    <row r="53" s="37" customFormat="1" ht="20.100000000000001" customHeight="1"/>
    <row r="54" s="37" customFormat="1" ht="20.100000000000001" customHeight="1"/>
    <row r="55" s="37" customFormat="1" ht="20.100000000000001" customHeight="1"/>
    <row r="56" s="37" customFormat="1" ht="20.100000000000001" customHeight="1"/>
    <row r="57" s="37" customFormat="1" ht="20.100000000000001" customHeight="1"/>
    <row r="58" s="37" customFormat="1" ht="20.100000000000001" customHeight="1"/>
    <row r="59" s="37" customFormat="1" ht="20.100000000000001" customHeight="1"/>
    <row r="60" s="37" customFormat="1" ht="20.100000000000001" customHeight="1"/>
    <row r="61" s="37" customFormat="1" ht="20.100000000000001" customHeight="1"/>
    <row r="62" s="37" customFormat="1" ht="20.100000000000001" customHeight="1"/>
    <row r="63" s="37" customFormat="1" ht="20.100000000000001" customHeight="1"/>
    <row r="64" s="37" customFormat="1" ht="20.100000000000001" customHeight="1"/>
  </sheetData>
  <mergeCells count="1">
    <mergeCell ref="B2:C2"/>
  </mergeCells>
  <printOptions horizontalCentered="1"/>
  <pageMargins left="0.39370078740157483" right="0.39370078740157483" top="0.23622047244094491" bottom="0.19685039370078741" header="0" footer="0.19685039370078741"/>
  <pageSetup paperSize="9" scale="36" orientation="portrait" horizontalDpi="4294967293" r:id="rId1"/>
  <headerFooter alignWithMargins="0">
    <oddFooter>&amp;L&amp;"-,Kursywa"&amp;12aktualizacja &amp;D godz. &amp;T&amp;C&amp;"-,Pogrubiony"&amp;12Wydział Rozgrywek PZTS&amp;R&amp;"-,Kursywa"&amp;12&amp;P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U45"/>
  <sheetViews>
    <sheetView zoomScale="70" zoomScaleNormal="70" workbookViewId="0">
      <selection activeCell="F22" sqref="F22"/>
    </sheetView>
  </sheetViews>
  <sheetFormatPr defaultColWidth="9.140625" defaultRowHeight="12.75"/>
  <cols>
    <col min="1" max="1" width="7.42578125" style="51" customWidth="1"/>
    <col min="2" max="2" width="7.42578125" style="58" customWidth="1"/>
    <col min="3" max="3" width="43.5703125" style="59" customWidth="1"/>
    <col min="4" max="4" width="21.7109375" style="60" customWidth="1"/>
    <col min="5" max="5" width="18.7109375" style="60" customWidth="1"/>
    <col min="6" max="6" width="48.42578125" style="59" customWidth="1"/>
    <col min="7" max="7" width="15.7109375" style="60" customWidth="1"/>
    <col min="8" max="8" width="7.42578125" style="51" customWidth="1"/>
    <col min="9" max="16384" width="9.140625" style="51"/>
  </cols>
  <sheetData>
    <row r="1" spans="1:47" ht="43.5" customHeight="1">
      <c r="A1" s="49"/>
      <c r="B1" s="337" t="str">
        <f>info!C3</f>
        <v>64. Mistrzostwa Polski Kolejarzy</v>
      </c>
      <c r="C1" s="337"/>
      <c r="D1" s="337"/>
      <c r="E1" s="337"/>
      <c r="F1" s="337"/>
      <c r="G1" s="337"/>
      <c r="H1" s="337"/>
      <c r="I1" s="50"/>
    </row>
    <row r="2" spans="1:47" s="53" customFormat="1" ht="19.5" customHeight="1">
      <c r="A2" s="52"/>
      <c r="B2" s="52"/>
      <c r="C2" s="52"/>
      <c r="F2" s="54"/>
      <c r="AU2" s="56"/>
    </row>
    <row r="3" spans="1:47" ht="29.25" customHeight="1">
      <c r="A3" s="338" t="str">
        <f>info!C8</f>
        <v>K5</v>
      </c>
      <c r="B3" s="338"/>
      <c r="C3" s="338"/>
      <c r="D3" s="338"/>
      <c r="E3" s="338"/>
      <c r="F3" s="338"/>
      <c r="G3" s="338"/>
      <c r="H3" s="338"/>
    </row>
    <row r="4" spans="1:47" s="57" customFormat="1" ht="20.100000000000001" customHeight="1">
      <c r="A4" s="339" t="s">
        <v>19</v>
      </c>
      <c r="B4" s="340"/>
      <c r="C4" s="340"/>
      <c r="D4" s="340"/>
      <c r="E4" s="340"/>
      <c r="F4" s="340"/>
      <c r="G4" s="340"/>
      <c r="H4" s="340"/>
    </row>
    <row r="5" spans="1:47" ht="20.100000000000001" customHeight="1"/>
    <row r="6" spans="1:47" ht="25.5" customHeight="1">
      <c r="A6" s="62"/>
      <c r="B6" s="110" t="s">
        <v>12</v>
      </c>
      <c r="C6" s="111" t="s">
        <v>13</v>
      </c>
      <c r="D6" s="111" t="s">
        <v>14</v>
      </c>
      <c r="E6" s="111" t="s">
        <v>15</v>
      </c>
      <c r="F6" s="111" t="s">
        <v>16</v>
      </c>
      <c r="G6" s="111" t="s">
        <v>17</v>
      </c>
      <c r="H6" s="62"/>
    </row>
    <row r="7" spans="1:47" ht="20.100000000000001" customHeight="1"/>
    <row r="8" spans="1:47" ht="24" customHeight="1">
      <c r="B8" s="103" t="s">
        <v>1</v>
      </c>
      <c r="C8" s="330" t="s">
        <v>92</v>
      </c>
      <c r="D8" s="106"/>
      <c r="E8" s="105" t="s">
        <v>11</v>
      </c>
      <c r="F8" s="330" t="s">
        <v>97</v>
      </c>
      <c r="G8" s="104">
        <v>0</v>
      </c>
    </row>
    <row r="9" spans="1:47" ht="24" customHeight="1">
      <c r="B9" s="103" t="s">
        <v>0</v>
      </c>
      <c r="C9" s="331">
        <v>2</v>
      </c>
      <c r="D9" s="106"/>
      <c r="E9" s="105"/>
      <c r="F9" s="330"/>
      <c r="G9" s="104">
        <v>0</v>
      </c>
    </row>
    <row r="10" spans="1:47" ht="24" customHeight="1">
      <c r="B10" s="103" t="s">
        <v>2</v>
      </c>
      <c r="C10" s="331">
        <v>3</v>
      </c>
      <c r="D10" s="106"/>
      <c r="E10" s="105"/>
      <c r="F10" s="330"/>
      <c r="G10" s="104">
        <v>0</v>
      </c>
    </row>
    <row r="11" spans="1:47" ht="24" customHeight="1">
      <c r="B11" s="103" t="s">
        <v>3</v>
      </c>
      <c r="C11" s="330" t="s">
        <v>94</v>
      </c>
      <c r="D11" s="106"/>
      <c r="E11" s="105" t="s">
        <v>11</v>
      </c>
      <c r="F11" s="330" t="s">
        <v>97</v>
      </c>
      <c r="G11" s="104">
        <v>0</v>
      </c>
    </row>
    <row r="12" spans="1:47" ht="24" customHeight="1">
      <c r="B12" s="103" t="s">
        <v>4</v>
      </c>
      <c r="C12" s="330" t="s">
        <v>95</v>
      </c>
      <c r="D12" s="332"/>
      <c r="E12" s="333" t="s">
        <v>11</v>
      </c>
      <c r="F12" s="330" t="s">
        <v>97</v>
      </c>
      <c r="G12" s="104">
        <v>0</v>
      </c>
    </row>
    <row r="13" spans="1:47" ht="24" customHeight="1">
      <c r="B13" s="103" t="s">
        <v>61</v>
      </c>
      <c r="C13" s="102">
        <v>6</v>
      </c>
      <c r="D13" s="106"/>
      <c r="E13" s="105" t="s">
        <v>11</v>
      </c>
      <c r="F13" s="120">
        <v>6</v>
      </c>
      <c r="G13" s="104">
        <v>0</v>
      </c>
    </row>
    <row r="14" spans="1:47" ht="24" customHeight="1">
      <c r="B14" s="103" t="s">
        <v>63</v>
      </c>
      <c r="C14" s="102">
        <v>7</v>
      </c>
      <c r="D14" s="106"/>
      <c r="E14" s="105" t="s">
        <v>11</v>
      </c>
      <c r="F14" s="120">
        <v>7</v>
      </c>
      <c r="G14" s="104">
        <v>0</v>
      </c>
    </row>
    <row r="15" spans="1:47" ht="24" customHeight="1">
      <c r="B15" s="103" t="s">
        <v>64</v>
      </c>
      <c r="C15" s="330" t="s">
        <v>93</v>
      </c>
      <c r="D15" s="106"/>
      <c r="E15" s="105" t="s">
        <v>11</v>
      </c>
      <c r="F15" s="330" t="s">
        <v>97</v>
      </c>
      <c r="G15" s="104">
        <v>0</v>
      </c>
    </row>
    <row r="16" spans="1:47" ht="24" customHeight="1">
      <c r="B16" s="103" t="s">
        <v>65</v>
      </c>
      <c r="C16" s="334" t="s">
        <v>96</v>
      </c>
      <c r="D16" s="106"/>
      <c r="E16" s="105" t="s">
        <v>11</v>
      </c>
      <c r="F16" s="334" t="s">
        <v>98</v>
      </c>
      <c r="G16" s="104">
        <v>0</v>
      </c>
    </row>
    <row r="17" spans="1:8" ht="24" customHeight="1">
      <c r="B17" s="103"/>
      <c r="C17" s="102">
        <v>10</v>
      </c>
      <c r="D17" s="106"/>
      <c r="E17" s="105" t="s">
        <v>11</v>
      </c>
      <c r="F17" s="120">
        <v>10</v>
      </c>
      <c r="G17" s="104">
        <v>0</v>
      </c>
    </row>
    <row r="18" spans="1:8" ht="24" customHeight="1">
      <c r="B18" s="103"/>
      <c r="C18" s="102"/>
      <c r="D18" s="106"/>
      <c r="E18" s="105"/>
      <c r="F18" s="120"/>
      <c r="G18" s="104"/>
    </row>
    <row r="19" spans="1:8" ht="24" customHeight="1">
      <c r="B19" s="103"/>
      <c r="C19" s="102"/>
      <c r="D19" s="106"/>
      <c r="E19" s="105"/>
      <c r="F19" s="120"/>
      <c r="G19" s="104"/>
    </row>
    <row r="20" spans="1:8" ht="24" customHeight="1">
      <c r="B20" s="103"/>
      <c r="C20" s="102"/>
      <c r="D20" s="106"/>
      <c r="E20" s="105"/>
      <c r="F20" s="120"/>
      <c r="G20" s="104"/>
    </row>
    <row r="21" spans="1:8" ht="19.5" customHeight="1">
      <c r="B21" s="72"/>
      <c r="G21" s="73"/>
    </row>
    <row r="22" spans="1:8" ht="20.100000000000001" customHeight="1">
      <c r="A22" s="74" t="str">
        <f>IF(info!C$7="","", CONCATENATE(info!B$7," ",info!C$7))</f>
        <v>Obsługa komputerowa: Michał Majcher</v>
      </c>
      <c r="B22" s="63"/>
      <c r="C22" s="68"/>
      <c r="D22" s="69"/>
      <c r="E22" s="69"/>
      <c r="F22" s="70"/>
      <c r="G22" s="75"/>
      <c r="H22" s="73" t="str">
        <f>IF(info!C$6="","", CONCATENATE(info!B$6," ",info!C$6))</f>
        <v>Sędzia Główny Bartosz Majcher</v>
      </c>
    </row>
    <row r="23" spans="1:8" ht="20.100000000000001" customHeight="1">
      <c r="A23" s="74"/>
      <c r="B23" s="63"/>
      <c r="C23" s="68"/>
      <c r="D23" s="69"/>
      <c r="E23" s="69"/>
      <c r="F23" s="70"/>
      <c r="G23" s="75"/>
      <c r="H23" s="73"/>
    </row>
    <row r="24" spans="1:8" ht="20.100000000000001" customHeight="1">
      <c r="G24" s="73"/>
    </row>
    <row r="25" spans="1:8" ht="20.100000000000001" customHeight="1"/>
    <row r="26" spans="1:8" ht="20.100000000000001" customHeight="1">
      <c r="C26" s="64"/>
      <c r="D26" s="65"/>
      <c r="E26" s="65"/>
      <c r="F26" s="66"/>
      <c r="G26" s="76"/>
    </row>
    <row r="27" spans="1:8" ht="20.100000000000001" customHeight="1">
      <c r="B27" s="63"/>
    </row>
    <row r="28" spans="1:8" ht="20.100000000000001" customHeight="1">
      <c r="B28" s="63"/>
      <c r="C28" s="64"/>
      <c r="D28" s="65"/>
      <c r="E28" s="65"/>
      <c r="F28" s="66"/>
      <c r="G28" s="76"/>
    </row>
    <row r="29" spans="1:8" ht="20.100000000000001" customHeight="1">
      <c r="B29" s="63"/>
    </row>
    <row r="30" spans="1:8" ht="20.100000000000001" customHeight="1">
      <c r="C30" s="51"/>
      <c r="D30" s="51"/>
      <c r="E30" s="51"/>
      <c r="F30" s="51"/>
      <c r="G30" s="51"/>
    </row>
    <row r="31" spans="1:8" ht="20.100000000000001" customHeight="1">
      <c r="C31" s="92"/>
      <c r="D31" s="93"/>
      <c r="E31" s="93"/>
      <c r="F31" s="94"/>
      <c r="G31" s="95"/>
    </row>
    <row r="32" spans="1:8" ht="20.100000000000001" customHeight="1">
      <c r="C32" s="92"/>
      <c r="D32" s="93"/>
      <c r="E32" s="93"/>
      <c r="F32" s="94"/>
      <c r="G32" s="95"/>
    </row>
    <row r="33" spans="3:7" ht="20.100000000000001" customHeight="1">
      <c r="C33" s="92"/>
      <c r="D33" s="93"/>
      <c r="E33" s="93"/>
      <c r="F33" s="94"/>
      <c r="G33" s="95"/>
    </row>
    <row r="34" spans="3:7" ht="20.100000000000001" customHeight="1">
      <c r="C34" s="92"/>
      <c r="D34" s="93"/>
      <c r="E34" s="93"/>
      <c r="F34" s="94"/>
      <c r="G34" s="95"/>
    </row>
    <row r="35" spans="3:7" ht="20.100000000000001" customHeight="1"/>
    <row r="36" spans="3:7" ht="20.100000000000001" customHeight="1"/>
    <row r="37" spans="3:7" ht="20.100000000000001" customHeight="1"/>
    <row r="38" spans="3:7" ht="20.100000000000001" customHeight="1"/>
    <row r="39" spans="3:7" ht="20.100000000000001" customHeight="1"/>
    <row r="40" spans="3:7" ht="20.100000000000001" customHeight="1"/>
    <row r="41" spans="3:7" ht="20.100000000000001" customHeight="1"/>
    <row r="42" spans="3:7" ht="20.100000000000001" customHeight="1"/>
    <row r="43" spans="3:7" ht="20.100000000000001" customHeight="1"/>
    <row r="44" spans="3:7" ht="20.100000000000001" customHeight="1"/>
    <row r="45" spans="3:7" ht="20.100000000000001" customHeight="1"/>
  </sheetData>
  <sortState ref="B9:G16">
    <sortCondition ref="B8"/>
  </sortState>
  <mergeCells count="3">
    <mergeCell ref="B1:H1"/>
    <mergeCell ref="A3:H3"/>
    <mergeCell ref="A4:H4"/>
  </mergeCells>
  <printOptions horizontalCentered="1"/>
  <pageMargins left="0.39370078740157483" right="0.39370078740157483" top="0.39370078740157483" bottom="0.39370078740157483" header="0" footer="0"/>
  <pageSetup paperSize="9" scale="57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>
    <tabColor rgb="FF00B050"/>
  </sheetPr>
  <dimension ref="A1:CF90"/>
  <sheetViews>
    <sheetView tabSelected="1" topLeftCell="B1" workbookViewId="0">
      <pane xSplit="65850" topLeftCell="B1"/>
      <selection activeCell="B15" sqref="B15"/>
      <selection pane="topRight" activeCell="CB1" sqref="CB1:CB1048576"/>
    </sheetView>
  </sheetViews>
  <sheetFormatPr defaultColWidth="9.140625" defaultRowHeight="17.25"/>
  <cols>
    <col min="1" max="1" width="6.140625" style="3" hidden="1" customWidth="1"/>
    <col min="2" max="2" width="2.7109375" style="3" customWidth="1"/>
    <col min="3" max="3" width="1.42578125" style="3" customWidth="1"/>
    <col min="4" max="4" width="2.7109375" style="3" customWidth="1"/>
    <col min="5" max="5" width="4.85546875" style="2" customWidth="1"/>
    <col min="6" max="6" width="28.42578125" style="4" customWidth="1"/>
    <col min="7" max="7" width="3.7109375" style="2" bestFit="1" customWidth="1"/>
    <col min="8" max="8" width="0.85546875" style="2" customWidth="1"/>
    <col min="9" max="9" width="3.7109375" style="2" bestFit="1" customWidth="1"/>
    <col min="10" max="14" width="3.140625" style="2" customWidth="1"/>
    <col min="15" max="15" width="3.7109375" style="2" bestFit="1" customWidth="1"/>
    <col min="16" max="16" width="0.85546875" style="2" customWidth="1"/>
    <col min="17" max="17" width="3.7109375" style="2" bestFit="1" customWidth="1"/>
    <col min="18" max="22" width="3.140625" style="2" customWidth="1"/>
    <col min="23" max="23" width="3.7109375" style="2" bestFit="1" customWidth="1"/>
    <col min="24" max="24" width="0.85546875" style="2" customWidth="1"/>
    <col min="25" max="25" width="3.7109375" style="2" bestFit="1" customWidth="1"/>
    <col min="26" max="30" width="3.140625" style="2" customWidth="1"/>
    <col min="31" max="31" width="3.7109375" style="2" bestFit="1" customWidth="1"/>
    <col min="32" max="32" width="0.85546875" style="2" customWidth="1"/>
    <col min="33" max="33" width="3.7109375" style="2" bestFit="1" customWidth="1"/>
    <col min="34" max="38" width="3.140625" style="2" customWidth="1"/>
    <col min="39" max="39" width="3.7109375" style="2" bestFit="1" customWidth="1"/>
    <col min="40" max="40" width="0.85546875" style="2" customWidth="1"/>
    <col min="41" max="41" width="3.7109375" style="2" bestFit="1" customWidth="1"/>
    <col min="42" max="46" width="3.140625" style="2" customWidth="1"/>
    <col min="47" max="47" width="3.140625" style="2" hidden="1" customWidth="1"/>
    <col min="48" max="48" width="0.85546875" style="2" hidden="1" customWidth="1"/>
    <col min="49" max="49" width="2.85546875" style="2" hidden="1" customWidth="1"/>
    <col min="50" max="59" width="3.140625" style="2" hidden="1" customWidth="1"/>
    <col min="60" max="60" width="6.42578125" style="2" customWidth="1"/>
    <col min="61" max="61" width="4.42578125" style="2" bestFit="1" customWidth="1"/>
    <col min="62" max="62" width="0.85546875" style="2" customWidth="1"/>
    <col min="63" max="63" width="4.42578125" style="2" bestFit="1" customWidth="1"/>
    <col min="64" max="64" width="4.28515625" style="2" customWidth="1"/>
    <col min="65" max="65" width="0.85546875" style="5" customWidth="1"/>
    <col min="66" max="66" width="4.28515625" style="2" customWidth="1"/>
    <col min="67" max="67" width="6.42578125" style="2" customWidth="1"/>
    <col min="68" max="68" width="9.140625" style="2"/>
    <col min="69" max="69" width="9.28515625" style="2" bestFit="1" customWidth="1"/>
    <col min="70" max="72" width="5.7109375" style="2" customWidth="1"/>
    <col min="73" max="73" width="9.28515625" style="2" bestFit="1" customWidth="1"/>
    <col min="74" max="74" width="20" style="2" customWidth="1"/>
    <col min="75" max="75" width="9.28515625" style="2" bestFit="1" customWidth="1"/>
    <col min="76" max="76" width="19.7109375" style="2" customWidth="1"/>
    <col min="77" max="77" width="9.28515625" style="2" bestFit="1" customWidth="1"/>
    <col min="78" max="78" width="13.140625" style="2" customWidth="1"/>
    <col min="79" max="79" width="3.7109375" style="2" customWidth="1"/>
    <col min="80" max="80" width="18.85546875" style="2" customWidth="1"/>
    <col min="81" max="82" width="9.140625" style="2"/>
    <col min="83" max="84" width="9.28515625" style="2" bestFit="1" customWidth="1"/>
    <col min="85" max="16384" width="9.140625" style="2"/>
  </cols>
  <sheetData>
    <row r="1" spans="1:84" ht="43.5" customHeight="1">
      <c r="A1" s="468" t="str">
        <f>IF(info!C3="","",CONCATENATE(info!C3,", ",info!C4," ",info!C5))</f>
        <v>64. Mistrzostwa Polski Kolejarzy, Suchedniów 21-23.04.2023r.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68"/>
      <c r="R1" s="468"/>
      <c r="S1" s="468"/>
      <c r="T1" s="468"/>
      <c r="U1" s="468"/>
      <c r="V1" s="468"/>
      <c r="W1" s="468"/>
      <c r="X1" s="468"/>
      <c r="Y1" s="468"/>
      <c r="Z1" s="468"/>
      <c r="AA1" s="468"/>
      <c r="AB1" s="468"/>
      <c r="AC1" s="468"/>
      <c r="AD1" s="468"/>
      <c r="AE1" s="468"/>
      <c r="AF1" s="468"/>
      <c r="AG1" s="468"/>
      <c r="AH1" s="468"/>
      <c r="AI1" s="468"/>
      <c r="AJ1" s="468"/>
      <c r="AK1" s="468"/>
      <c r="AL1" s="468"/>
      <c r="AM1" s="468"/>
      <c r="AN1" s="468"/>
      <c r="AO1" s="468"/>
      <c r="AP1" s="468"/>
      <c r="AQ1" s="468"/>
      <c r="AR1" s="468"/>
      <c r="AS1" s="468"/>
      <c r="AT1" s="468"/>
      <c r="AU1" s="468"/>
      <c r="AV1" s="468"/>
      <c r="AW1" s="468"/>
      <c r="AX1" s="468"/>
      <c r="AY1" s="468"/>
      <c r="AZ1" s="468"/>
      <c r="BA1" s="468"/>
      <c r="BB1" s="468"/>
      <c r="BC1" s="468"/>
      <c r="BD1" s="468"/>
      <c r="BE1" s="468"/>
      <c r="BF1" s="468"/>
      <c r="BG1" s="468"/>
      <c r="BH1" s="468"/>
      <c r="BI1" s="468"/>
      <c r="BJ1" s="468"/>
      <c r="BK1" s="468"/>
      <c r="BL1" s="468"/>
      <c r="BM1" s="468"/>
      <c r="BN1" s="468"/>
      <c r="BO1" s="468"/>
    </row>
    <row r="2" spans="1:84" ht="17.45" customHeight="1"/>
    <row r="3" spans="1:84" ht="29.25" customHeight="1">
      <c r="A3" s="464" t="str">
        <f>lista!A3</f>
        <v>K5</v>
      </c>
      <c r="B3" s="464"/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464"/>
      <c r="R3" s="464"/>
      <c r="S3" s="464"/>
      <c r="T3" s="464"/>
      <c r="U3" s="464"/>
      <c r="V3" s="464"/>
      <c r="W3" s="464"/>
      <c r="X3" s="464"/>
      <c r="Y3" s="464"/>
      <c r="Z3" s="464"/>
      <c r="AA3" s="464"/>
      <c r="AB3" s="464"/>
      <c r="AC3" s="464"/>
      <c r="AD3" s="464"/>
      <c r="AE3" s="464"/>
      <c r="AF3" s="464"/>
      <c r="AG3" s="464"/>
      <c r="AH3" s="464"/>
      <c r="AI3" s="464"/>
      <c r="AJ3" s="464"/>
      <c r="AK3" s="464"/>
      <c r="AL3" s="464"/>
      <c r="AM3" s="464"/>
      <c r="AN3" s="464"/>
      <c r="AO3" s="464"/>
      <c r="AP3" s="464"/>
      <c r="AQ3" s="464"/>
      <c r="AR3" s="464"/>
      <c r="AS3" s="464"/>
      <c r="AT3" s="464"/>
      <c r="AU3" s="464"/>
      <c r="AV3" s="464"/>
      <c r="AW3" s="464"/>
      <c r="AX3" s="464"/>
      <c r="AY3" s="464"/>
      <c r="AZ3" s="464"/>
      <c r="BA3" s="464"/>
      <c r="BB3" s="464"/>
      <c r="BC3" s="464"/>
      <c r="BD3" s="464"/>
      <c r="BE3" s="464"/>
      <c r="BF3" s="464"/>
      <c r="BG3" s="464"/>
      <c r="BH3" s="464"/>
      <c r="BI3" s="464"/>
      <c r="BJ3" s="464"/>
      <c r="BK3" s="464"/>
      <c r="BL3" s="464"/>
      <c r="BM3" s="464"/>
      <c r="BN3" s="464"/>
      <c r="BO3" s="464"/>
    </row>
    <row r="4" spans="1:84" ht="20.100000000000001" customHeight="1">
      <c r="A4" s="465" t="s">
        <v>21</v>
      </c>
      <c r="B4" s="465"/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5"/>
      <c r="R4" s="465"/>
      <c r="S4" s="465"/>
      <c r="T4" s="465"/>
      <c r="U4" s="465"/>
      <c r="V4" s="465"/>
      <c r="W4" s="465"/>
      <c r="X4" s="465"/>
      <c r="Y4" s="465"/>
      <c r="Z4" s="465"/>
      <c r="AA4" s="465"/>
      <c r="AB4" s="465"/>
      <c r="AC4" s="465"/>
      <c r="AD4" s="465"/>
      <c r="AE4" s="465"/>
      <c r="AF4" s="465"/>
      <c r="AG4" s="465"/>
      <c r="AH4" s="465"/>
      <c r="AI4" s="465"/>
      <c r="AJ4" s="465"/>
      <c r="AK4" s="465"/>
      <c r="AL4" s="465"/>
      <c r="AM4" s="465"/>
      <c r="AN4" s="465"/>
      <c r="AO4" s="465"/>
      <c r="AP4" s="465"/>
      <c r="AQ4" s="465"/>
      <c r="AR4" s="465"/>
      <c r="AS4" s="465"/>
      <c r="AT4" s="465"/>
      <c r="AU4" s="465"/>
      <c r="AV4" s="465"/>
      <c r="AW4" s="465"/>
      <c r="AX4" s="465"/>
      <c r="AY4" s="465"/>
      <c r="AZ4" s="465"/>
      <c r="BA4" s="465"/>
      <c r="BB4" s="465"/>
      <c r="BC4" s="465"/>
      <c r="BD4" s="465"/>
      <c r="BE4" s="465"/>
      <c r="BF4" s="465"/>
      <c r="BG4" s="465"/>
      <c r="BH4" s="465"/>
      <c r="BI4" s="465"/>
      <c r="BJ4" s="465"/>
      <c r="BK4" s="465"/>
      <c r="BL4" s="465"/>
      <c r="BM4" s="465"/>
      <c r="BN4" s="465"/>
      <c r="BO4" s="465"/>
    </row>
    <row r="5" spans="1:84" ht="17.45" customHeight="1" thickBot="1">
      <c r="BV5" s="2">
        <v>13</v>
      </c>
    </row>
    <row r="6" spans="1:84" ht="17.45" customHeight="1">
      <c r="A6" s="466" t="s">
        <v>28</v>
      </c>
      <c r="B6" s="444" t="s">
        <v>29</v>
      </c>
      <c r="C6" s="445"/>
      <c r="D6" s="445"/>
      <c r="E6" s="448" t="s">
        <v>30</v>
      </c>
      <c r="F6" s="449"/>
      <c r="G6" s="450">
        <v>1</v>
      </c>
      <c r="H6" s="451"/>
      <c r="I6" s="451"/>
      <c r="J6" s="451"/>
      <c r="K6" s="451"/>
      <c r="L6" s="451"/>
      <c r="M6" s="451"/>
      <c r="N6" s="451"/>
      <c r="O6" s="450">
        <v>2</v>
      </c>
      <c r="P6" s="451"/>
      <c r="Q6" s="451"/>
      <c r="R6" s="451"/>
      <c r="S6" s="451"/>
      <c r="T6" s="451"/>
      <c r="U6" s="451"/>
      <c r="V6" s="454"/>
      <c r="W6" s="450">
        <v>3</v>
      </c>
      <c r="X6" s="451"/>
      <c r="Y6" s="451"/>
      <c r="Z6" s="451"/>
      <c r="AA6" s="451"/>
      <c r="AB6" s="451"/>
      <c r="AC6" s="451"/>
      <c r="AD6" s="454"/>
      <c r="AE6" s="450">
        <v>4</v>
      </c>
      <c r="AF6" s="451"/>
      <c r="AG6" s="451"/>
      <c r="AH6" s="451"/>
      <c r="AI6" s="451"/>
      <c r="AJ6" s="451"/>
      <c r="AK6" s="451"/>
      <c r="AL6" s="454"/>
      <c r="AM6" s="456">
        <v>5</v>
      </c>
      <c r="AN6" s="457"/>
      <c r="AO6" s="457"/>
      <c r="AP6" s="457"/>
      <c r="AQ6" s="457"/>
      <c r="AR6" s="457"/>
      <c r="AS6" s="457"/>
      <c r="AT6" s="457"/>
      <c r="AU6" s="456">
        <v>6</v>
      </c>
      <c r="AV6" s="457"/>
      <c r="AW6" s="457"/>
      <c r="AX6" s="457"/>
      <c r="AY6" s="457"/>
      <c r="AZ6" s="457"/>
      <c r="BA6" s="457"/>
      <c r="BB6" s="460"/>
      <c r="BC6" s="213"/>
      <c r="BD6" s="91"/>
      <c r="BE6" s="91"/>
      <c r="BF6" s="91"/>
      <c r="BG6" s="214"/>
      <c r="BH6" s="462" t="s">
        <v>24</v>
      </c>
      <c r="BI6" s="424" t="s">
        <v>25</v>
      </c>
      <c r="BJ6" s="425"/>
      <c r="BK6" s="426"/>
      <c r="BL6" s="424" t="s">
        <v>27</v>
      </c>
      <c r="BM6" s="425"/>
      <c r="BN6" s="426"/>
      <c r="BO6" s="427" t="s">
        <v>22</v>
      </c>
      <c r="BQ6" s="121" t="s">
        <v>35</v>
      </c>
      <c r="BR6" s="121" t="s">
        <v>36</v>
      </c>
      <c r="BS6" s="121" t="s">
        <v>37</v>
      </c>
      <c r="BT6" s="121"/>
      <c r="BU6" s="121" t="s">
        <v>38</v>
      </c>
      <c r="BV6" s="121" t="s">
        <v>39</v>
      </c>
      <c r="BW6" s="121" t="s">
        <v>38</v>
      </c>
      <c r="BX6" s="121" t="s">
        <v>40</v>
      </c>
      <c r="BY6" s="370" t="s">
        <v>41</v>
      </c>
      <c r="BZ6" s="371"/>
      <c r="CA6" s="121" t="s">
        <v>42</v>
      </c>
      <c r="CB6" s="121" t="s">
        <v>43</v>
      </c>
    </row>
    <row r="7" spans="1:84" ht="17.45" customHeight="1" thickBot="1">
      <c r="A7" s="467"/>
      <c r="B7" s="446"/>
      <c r="C7" s="447"/>
      <c r="D7" s="447"/>
      <c r="E7" s="234" t="s">
        <v>32</v>
      </c>
      <c r="F7" s="235" t="s">
        <v>31</v>
      </c>
      <c r="G7" s="452"/>
      <c r="H7" s="453"/>
      <c r="I7" s="453"/>
      <c r="J7" s="453"/>
      <c r="K7" s="453"/>
      <c r="L7" s="453"/>
      <c r="M7" s="453"/>
      <c r="N7" s="453"/>
      <c r="O7" s="452"/>
      <c r="P7" s="453"/>
      <c r="Q7" s="453"/>
      <c r="R7" s="453"/>
      <c r="S7" s="453"/>
      <c r="T7" s="453"/>
      <c r="U7" s="453"/>
      <c r="V7" s="455"/>
      <c r="W7" s="452"/>
      <c r="X7" s="453"/>
      <c r="Y7" s="453"/>
      <c r="Z7" s="453"/>
      <c r="AA7" s="453"/>
      <c r="AB7" s="453"/>
      <c r="AC7" s="453"/>
      <c r="AD7" s="455"/>
      <c r="AE7" s="452"/>
      <c r="AF7" s="453"/>
      <c r="AG7" s="453"/>
      <c r="AH7" s="453"/>
      <c r="AI7" s="453"/>
      <c r="AJ7" s="453"/>
      <c r="AK7" s="453"/>
      <c r="AL7" s="455"/>
      <c r="AM7" s="458"/>
      <c r="AN7" s="459"/>
      <c r="AO7" s="459"/>
      <c r="AP7" s="459"/>
      <c r="AQ7" s="459"/>
      <c r="AR7" s="459"/>
      <c r="AS7" s="459"/>
      <c r="AT7" s="459"/>
      <c r="AU7" s="458"/>
      <c r="AV7" s="459"/>
      <c r="AW7" s="459"/>
      <c r="AX7" s="459"/>
      <c r="AY7" s="459"/>
      <c r="AZ7" s="459"/>
      <c r="BA7" s="459"/>
      <c r="BB7" s="461"/>
      <c r="BC7" s="215"/>
      <c r="BD7" s="216"/>
      <c r="BE7" s="216"/>
      <c r="BF7" s="216"/>
      <c r="BG7" s="217"/>
      <c r="BH7" s="463"/>
      <c r="BI7" s="429" t="s">
        <v>26</v>
      </c>
      <c r="BJ7" s="430"/>
      <c r="BK7" s="431"/>
      <c r="BL7" s="432" t="s">
        <v>26</v>
      </c>
      <c r="BM7" s="433"/>
      <c r="BN7" s="434"/>
      <c r="BO7" s="428"/>
      <c r="BQ7" s="125">
        <v>10</v>
      </c>
      <c r="BR7" s="123" t="s">
        <v>44</v>
      </c>
      <c r="BS7" s="123" t="str">
        <f>CONCATENATE(B8,C8,D8)</f>
        <v>3-5</v>
      </c>
      <c r="BT7" s="123"/>
      <c r="BU7" s="124">
        <f>B8</f>
        <v>3</v>
      </c>
      <c r="BV7" s="123" t="str">
        <f>VLOOKUP(BU7,$CA$7:$CB$12,2,FALSE)</f>
        <v>Michalska Elżbieta</v>
      </c>
      <c r="BW7" s="124">
        <f>D8</f>
        <v>5</v>
      </c>
      <c r="BX7" s="123" t="str">
        <f>VLOOKUP(BW7,$CA$7:$CB$12,2,FALSE)</f>
        <v>Drzymała Jadwiga</v>
      </c>
      <c r="BY7" s="125">
        <v>1</v>
      </c>
      <c r="BZ7" s="123" t="s">
        <v>44</v>
      </c>
      <c r="CA7" s="123">
        <v>1</v>
      </c>
      <c r="CB7" s="126" t="str">
        <f>F8</f>
        <v>Jakubik Jadwiga</v>
      </c>
      <c r="CE7" s="326">
        <f>BO8</f>
        <v>2</v>
      </c>
      <c r="CF7" s="326" t="str">
        <f>F8</f>
        <v>Jakubik Jadwiga</v>
      </c>
    </row>
    <row r="8" spans="1:84" ht="17.45" customHeight="1">
      <c r="A8" s="97"/>
      <c r="B8" s="218">
        <v>3</v>
      </c>
      <c r="C8" s="219" t="s">
        <v>11</v>
      </c>
      <c r="D8" s="229">
        <v>5</v>
      </c>
      <c r="E8" s="236">
        <v>1</v>
      </c>
      <c r="F8" s="239" t="str">
        <f>IF(lista!B8="1.",lista!C8,"")</f>
        <v>Jakubik Jadwiga</v>
      </c>
      <c r="G8" s="435"/>
      <c r="H8" s="435"/>
      <c r="I8" s="435"/>
      <c r="J8" s="435"/>
      <c r="K8" s="435"/>
      <c r="L8" s="435"/>
      <c r="M8" s="435"/>
      <c r="N8" s="436"/>
      <c r="O8" s="437">
        <v>3</v>
      </c>
      <c r="P8" s="438" t="s">
        <v>5</v>
      </c>
      <c r="Q8" s="439">
        <v>2</v>
      </c>
      <c r="R8" s="15"/>
      <c r="S8" s="15"/>
      <c r="T8" s="15"/>
      <c r="U8" s="15"/>
      <c r="V8" s="15"/>
      <c r="W8" s="437">
        <v>3</v>
      </c>
      <c r="X8" s="438" t="s">
        <v>5</v>
      </c>
      <c r="Y8" s="439">
        <v>0</v>
      </c>
      <c r="Z8" s="15"/>
      <c r="AA8" s="15"/>
      <c r="AB8" s="15"/>
      <c r="AC8" s="15"/>
      <c r="AD8" s="15"/>
      <c r="AE8" s="437">
        <v>3</v>
      </c>
      <c r="AF8" s="438" t="s">
        <v>5</v>
      </c>
      <c r="AG8" s="439">
        <v>0</v>
      </c>
      <c r="AH8" s="15"/>
      <c r="AI8" s="15"/>
      <c r="AJ8" s="15"/>
      <c r="AK8" s="15"/>
      <c r="AL8" s="15"/>
      <c r="AM8" s="437">
        <v>0</v>
      </c>
      <c r="AN8" s="438" t="s">
        <v>5</v>
      </c>
      <c r="AO8" s="439">
        <v>3</v>
      </c>
      <c r="AP8" s="15"/>
      <c r="AQ8" s="15"/>
      <c r="AR8" s="15"/>
      <c r="AS8" s="15"/>
      <c r="AT8" s="210"/>
      <c r="AU8" s="440"/>
      <c r="AV8" s="438" t="s">
        <v>5</v>
      </c>
      <c r="AW8" s="439"/>
      <c r="AX8" s="15"/>
      <c r="AY8" s="15"/>
      <c r="AZ8" s="15"/>
      <c r="BA8" s="15"/>
      <c r="BB8" s="29"/>
      <c r="BC8" s="442">
        <f>IF(O8="",0,IF(O8=3,2,1))</f>
        <v>2</v>
      </c>
      <c r="BD8" s="443">
        <f>IF(W8="",0,IF(W8=3,2,1))</f>
        <v>2</v>
      </c>
      <c r="BE8" s="443">
        <f>IF(AE8="",0,IF(AE8=3,2,1))</f>
        <v>2</v>
      </c>
      <c r="BF8" s="418">
        <f>IF(AM8="",0,IF(AM8=3,2,1))</f>
        <v>1</v>
      </c>
      <c r="BG8" s="419">
        <f>IF(AU8="",0,IF(AU8=3,2,1))</f>
        <v>0</v>
      </c>
      <c r="BH8" s="375">
        <f>SUM(BC8:BG9)</f>
        <v>7</v>
      </c>
      <c r="BI8" s="26">
        <f>SUM(O8,W8,AE8,AM8,AU8)</f>
        <v>9</v>
      </c>
      <c r="BJ8" s="6" t="s">
        <v>5</v>
      </c>
      <c r="BK8" s="16">
        <f>SUM(Q8,Y8,AG8,AO8,AW8)</f>
        <v>5</v>
      </c>
      <c r="BL8" s="23">
        <f>SUM(R8:V8,Z8:AD8,AH8:AL8,AP8:AT8,AX8:BB8)</f>
        <v>0</v>
      </c>
      <c r="BM8" s="7" t="s">
        <v>5</v>
      </c>
      <c r="BN8" s="20">
        <f>SUM(R9:V9,Z9:AD9,AH9:AL9,AP9:AT9,AX9:BB9)</f>
        <v>0</v>
      </c>
      <c r="BO8" s="420">
        <v>2</v>
      </c>
      <c r="BQ8" s="125">
        <v>11</v>
      </c>
      <c r="BR8" s="123" t="s">
        <v>44</v>
      </c>
      <c r="BS8" s="123" t="str">
        <f t="shared" ref="BS8:BS21" si="0">CONCATENATE(B9,C9,D9)</f>
        <v>2-4</v>
      </c>
      <c r="BT8" s="123"/>
      <c r="BU8" s="124">
        <f t="shared" ref="BU8:BU16" si="1">B9</f>
        <v>2</v>
      </c>
      <c r="BV8" s="123" t="str">
        <f t="shared" ref="BV8:BV21" si="2">VLOOKUP(BU8,$CA$7:$CB$12,2,FALSE)</f>
        <v xml:space="preserve">Raszewska Lucyna </v>
      </c>
      <c r="BW8" s="124">
        <f t="shared" ref="BW8:BW16" si="3">D9</f>
        <v>4</v>
      </c>
      <c r="BX8" s="123" t="str">
        <f t="shared" ref="BX8:BX21" si="4">VLOOKUP(BW8,$CA$7:$CB$12,2,FALSE)</f>
        <v>Janowska Dorota</v>
      </c>
      <c r="BY8" s="125">
        <v>1</v>
      </c>
      <c r="BZ8" s="123" t="s">
        <v>44</v>
      </c>
      <c r="CA8" s="123">
        <v>2</v>
      </c>
      <c r="CB8" s="126" t="str">
        <f>F10</f>
        <v xml:space="preserve">Raszewska Lucyna </v>
      </c>
      <c r="CE8" s="326">
        <f>BO10</f>
        <v>5</v>
      </c>
      <c r="CF8" s="326" t="str">
        <f>F10</f>
        <v xml:space="preserve">Raszewska Lucyna </v>
      </c>
    </row>
    <row r="9" spans="1:84" ht="17.45" customHeight="1" thickBot="1">
      <c r="A9" s="97"/>
      <c r="B9" s="220">
        <v>2</v>
      </c>
      <c r="C9" s="96" t="s">
        <v>11</v>
      </c>
      <c r="D9" s="230">
        <v>4</v>
      </c>
      <c r="E9" s="237">
        <v>1</v>
      </c>
      <c r="F9" s="238" t="str">
        <f>IF(lista!B8="1.",lista!F8,"")</f>
        <v>CT Dolnośląski</v>
      </c>
      <c r="G9" s="396"/>
      <c r="H9" s="396"/>
      <c r="I9" s="396"/>
      <c r="J9" s="396"/>
      <c r="K9" s="396"/>
      <c r="L9" s="396"/>
      <c r="M9" s="396"/>
      <c r="N9" s="397"/>
      <c r="O9" s="398"/>
      <c r="P9" s="399"/>
      <c r="Q9" s="400"/>
      <c r="R9" s="9"/>
      <c r="S9" s="9"/>
      <c r="T9" s="9"/>
      <c r="U9" s="9"/>
      <c r="V9" s="9"/>
      <c r="W9" s="356"/>
      <c r="X9" s="358"/>
      <c r="Y9" s="360"/>
      <c r="Z9" s="21"/>
      <c r="AA9" s="21"/>
      <c r="AB9" s="21"/>
      <c r="AC9" s="21"/>
      <c r="AD9" s="21"/>
      <c r="AE9" s="356"/>
      <c r="AF9" s="358"/>
      <c r="AG9" s="360"/>
      <c r="AH9" s="21"/>
      <c r="AI9" s="21"/>
      <c r="AJ9" s="21"/>
      <c r="AK9" s="21"/>
      <c r="AL9" s="21"/>
      <c r="AM9" s="356"/>
      <c r="AN9" s="358"/>
      <c r="AO9" s="360"/>
      <c r="AP9" s="21"/>
      <c r="AQ9" s="21"/>
      <c r="AR9" s="21"/>
      <c r="AS9" s="21"/>
      <c r="AT9" s="211"/>
      <c r="AU9" s="441"/>
      <c r="AV9" s="358"/>
      <c r="AW9" s="360"/>
      <c r="AX9" s="21"/>
      <c r="AY9" s="21"/>
      <c r="AZ9" s="21"/>
      <c r="BA9" s="21"/>
      <c r="BB9" s="30"/>
      <c r="BC9" s="392"/>
      <c r="BD9" s="372"/>
      <c r="BE9" s="372"/>
      <c r="BF9" s="373"/>
      <c r="BG9" s="377"/>
      <c r="BH9" s="351"/>
      <c r="BI9" s="379">
        <f>IF(BK8=0,"-",BI8/BK8)</f>
        <v>1.8</v>
      </c>
      <c r="BJ9" s="380"/>
      <c r="BK9" s="381"/>
      <c r="BL9" s="380" t="str">
        <f>IF(BN8=0,"-",BL8/BN8)</f>
        <v>-</v>
      </c>
      <c r="BM9" s="380"/>
      <c r="BN9" s="380"/>
      <c r="BO9" s="352"/>
      <c r="BQ9" s="125">
        <v>12</v>
      </c>
      <c r="BR9" s="123" t="s">
        <v>44</v>
      </c>
      <c r="BS9" s="123" t="str">
        <f t="shared" si="0"/>
        <v>2-5</v>
      </c>
      <c r="BT9" s="123"/>
      <c r="BU9" s="124">
        <f t="shared" si="1"/>
        <v>2</v>
      </c>
      <c r="BV9" s="123" t="str">
        <f t="shared" si="2"/>
        <v xml:space="preserve">Raszewska Lucyna </v>
      </c>
      <c r="BW9" s="124">
        <f t="shared" si="3"/>
        <v>5</v>
      </c>
      <c r="BX9" s="123" t="str">
        <f t="shared" si="4"/>
        <v>Drzymała Jadwiga</v>
      </c>
      <c r="BY9" s="125">
        <v>1</v>
      </c>
      <c r="BZ9" s="123" t="s">
        <v>44</v>
      </c>
      <c r="CA9" s="123">
        <v>3</v>
      </c>
      <c r="CB9" s="126" t="str">
        <f>F12</f>
        <v>Michalska Elżbieta</v>
      </c>
      <c r="CE9" s="326">
        <f>BO12</f>
        <v>3</v>
      </c>
      <c r="CF9" s="326" t="str">
        <f>F12</f>
        <v>Michalska Elżbieta</v>
      </c>
    </row>
    <row r="10" spans="1:84" ht="17.45" customHeight="1">
      <c r="A10" s="97"/>
      <c r="B10" s="220">
        <v>2</v>
      </c>
      <c r="C10" s="96" t="s">
        <v>11</v>
      </c>
      <c r="D10" s="230">
        <v>5</v>
      </c>
      <c r="E10" s="236">
        <v>2</v>
      </c>
      <c r="F10" s="239" t="str">
        <f>IF(lista!B11="4.",lista!C11,"")</f>
        <v xml:space="preserve">Raszewska Lucyna </v>
      </c>
      <c r="G10" s="403">
        <f>IF(Q8="","",Q8)</f>
        <v>2</v>
      </c>
      <c r="H10" s="405" t="s">
        <v>5</v>
      </c>
      <c r="I10" s="407">
        <f>IF(O8="","",O8)</f>
        <v>3</v>
      </c>
      <c r="J10" s="10" t="str">
        <f>IF(R9="","",R9)</f>
        <v/>
      </c>
      <c r="K10" s="10" t="str">
        <f>IF(S9="","",S9)</f>
        <v/>
      </c>
      <c r="L10" s="10" t="str">
        <f>IF(T9="","",T9)</f>
        <v/>
      </c>
      <c r="M10" s="10" t="str">
        <f>IF(U9="","",U9)</f>
        <v/>
      </c>
      <c r="N10" s="10" t="str">
        <f>IF(V9="","",V9)</f>
        <v/>
      </c>
      <c r="O10" s="422"/>
      <c r="P10" s="422"/>
      <c r="Q10" s="422"/>
      <c r="R10" s="422"/>
      <c r="S10" s="422"/>
      <c r="T10" s="422"/>
      <c r="U10" s="422"/>
      <c r="V10" s="422"/>
      <c r="W10" s="384">
        <v>3</v>
      </c>
      <c r="X10" s="385" t="s">
        <v>5</v>
      </c>
      <c r="Y10" s="386">
        <v>1</v>
      </c>
      <c r="Z10" s="9"/>
      <c r="AA10" s="9"/>
      <c r="AB10" s="9"/>
      <c r="AC10" s="9"/>
      <c r="AD10" s="9"/>
      <c r="AE10" s="384">
        <v>0</v>
      </c>
      <c r="AF10" s="385" t="s">
        <v>5</v>
      </c>
      <c r="AG10" s="423">
        <v>3</v>
      </c>
      <c r="AH10" s="9"/>
      <c r="AI10" s="9"/>
      <c r="AJ10" s="9"/>
      <c r="AK10" s="9"/>
      <c r="AL10" s="9"/>
      <c r="AM10" s="384">
        <v>0</v>
      </c>
      <c r="AN10" s="385" t="s">
        <v>5</v>
      </c>
      <c r="AO10" s="386">
        <v>3</v>
      </c>
      <c r="AP10" s="9"/>
      <c r="AQ10" s="9"/>
      <c r="AR10" s="9"/>
      <c r="AS10" s="9"/>
      <c r="AT10" s="212"/>
      <c r="AU10" s="390"/>
      <c r="AV10" s="385" t="s">
        <v>5</v>
      </c>
      <c r="AW10" s="386"/>
      <c r="AX10" s="9"/>
      <c r="AY10" s="9"/>
      <c r="AZ10" s="9"/>
      <c r="BA10" s="9"/>
      <c r="BB10" s="31"/>
      <c r="BC10" s="392">
        <f>IF(G10="",0,IF(G10=3,2,1))</f>
        <v>1</v>
      </c>
      <c r="BD10" s="372">
        <f>IF(W10="",0,IF(W10=3,2,1))</f>
        <v>2</v>
      </c>
      <c r="BE10" s="372">
        <f>IF(AE10="",0,IF(AE10=3,2,1))</f>
        <v>1</v>
      </c>
      <c r="BF10" s="373">
        <f>IF(AM10="",0,IF(AM10=3,2,1))</f>
        <v>1</v>
      </c>
      <c r="BG10" s="348">
        <f t="shared" ref="BG10" si="5">IF(AU10="",0,IF(AU10=3,2,1))</f>
        <v>0</v>
      </c>
      <c r="BH10" s="375">
        <f t="shared" ref="BH10" si="6">SUM(BC10:BG11)</f>
        <v>5</v>
      </c>
      <c r="BI10" s="27">
        <f>SUM(G10,W10,AE10,AM10,AU10)</f>
        <v>5</v>
      </c>
      <c r="BJ10" s="24" t="s">
        <v>5</v>
      </c>
      <c r="BK10" s="28">
        <f>SUM(I10,Y10,AG10,AO10,AW10)</f>
        <v>10</v>
      </c>
      <c r="BL10" s="25">
        <f>SUM(J10:N10,Z10:AD10,AH10:AL10,AP10:AT10,AX10:BB10)</f>
        <v>0</v>
      </c>
      <c r="BM10" s="8" t="s">
        <v>5</v>
      </c>
      <c r="BN10" s="19">
        <f>SUM(J11:N11,Z11:AD11,AH11:AL11,AP11:AT11,AX11:BB11)</f>
        <v>0</v>
      </c>
      <c r="BO10" s="352">
        <v>5</v>
      </c>
      <c r="BQ10" s="125">
        <v>13</v>
      </c>
      <c r="BR10" s="123" t="s">
        <v>44</v>
      </c>
      <c r="BS10" s="123" t="str">
        <f t="shared" si="0"/>
        <v>1-4</v>
      </c>
      <c r="BT10" s="123"/>
      <c r="BU10" s="124">
        <f t="shared" si="1"/>
        <v>1</v>
      </c>
      <c r="BV10" s="123" t="str">
        <f t="shared" si="2"/>
        <v>Jakubik Jadwiga</v>
      </c>
      <c r="BW10" s="124">
        <f t="shared" si="3"/>
        <v>4</v>
      </c>
      <c r="BX10" s="123" t="str">
        <f t="shared" si="4"/>
        <v>Janowska Dorota</v>
      </c>
      <c r="BY10" s="125">
        <v>1</v>
      </c>
      <c r="BZ10" s="123" t="s">
        <v>44</v>
      </c>
      <c r="CA10" s="123">
        <v>4</v>
      </c>
      <c r="CB10" s="126" t="str">
        <f>F14</f>
        <v>Janowska Dorota</v>
      </c>
      <c r="CE10" s="326">
        <f>BO14</f>
        <v>4</v>
      </c>
      <c r="CF10" s="326" t="str">
        <f>F14</f>
        <v>Janowska Dorota</v>
      </c>
    </row>
    <row r="11" spans="1:84" ht="17.45" customHeight="1" thickBot="1">
      <c r="A11" s="98"/>
      <c r="B11" s="220">
        <v>1</v>
      </c>
      <c r="C11" s="96" t="s">
        <v>11</v>
      </c>
      <c r="D11" s="231">
        <v>4</v>
      </c>
      <c r="E11" s="237">
        <v>4</v>
      </c>
      <c r="F11" s="238" t="str">
        <f>IF(lista!B11="4.",lista!F11,"")</f>
        <v>CT Dolnośląski</v>
      </c>
      <c r="G11" s="421"/>
      <c r="H11" s="414"/>
      <c r="I11" s="415"/>
      <c r="J11" s="10" t="str">
        <f>IF(R8="","",R8)</f>
        <v/>
      </c>
      <c r="K11" s="10" t="str">
        <f>IF(S8="","",S8)</f>
        <v/>
      </c>
      <c r="L11" s="10" t="str">
        <f>IF(T8="","",T8)</f>
        <v/>
      </c>
      <c r="M11" s="10" t="str">
        <f>IF(U8="","",U8)</f>
        <v/>
      </c>
      <c r="N11" s="10" t="str">
        <f>IF(V8="","",V8)</f>
        <v/>
      </c>
      <c r="O11" s="422"/>
      <c r="P11" s="422"/>
      <c r="Q11" s="422"/>
      <c r="R11" s="422"/>
      <c r="S11" s="422"/>
      <c r="T11" s="422"/>
      <c r="U11" s="422"/>
      <c r="V11" s="422"/>
      <c r="W11" s="398"/>
      <c r="X11" s="399"/>
      <c r="Y11" s="400"/>
      <c r="Z11" s="9"/>
      <c r="AA11" s="9"/>
      <c r="AB11" s="9"/>
      <c r="AC11" s="9"/>
      <c r="AD11" s="9"/>
      <c r="AE11" s="398"/>
      <c r="AF11" s="399"/>
      <c r="AG11" s="417"/>
      <c r="AH11" s="9"/>
      <c r="AI11" s="9"/>
      <c r="AJ11" s="9"/>
      <c r="AK11" s="9"/>
      <c r="AL11" s="9"/>
      <c r="AM11" s="398"/>
      <c r="AN11" s="399"/>
      <c r="AO11" s="400"/>
      <c r="AP11" s="9"/>
      <c r="AQ11" s="9"/>
      <c r="AR11" s="9"/>
      <c r="AS11" s="9"/>
      <c r="AT11" s="212"/>
      <c r="AU11" s="401"/>
      <c r="AV11" s="399"/>
      <c r="AW11" s="400"/>
      <c r="AX11" s="9"/>
      <c r="AY11" s="9"/>
      <c r="AZ11" s="9"/>
      <c r="BA11" s="9"/>
      <c r="BB11" s="31"/>
      <c r="BC11" s="392"/>
      <c r="BD11" s="372"/>
      <c r="BE11" s="372"/>
      <c r="BF11" s="373"/>
      <c r="BG11" s="377"/>
      <c r="BH11" s="351"/>
      <c r="BI11" s="379">
        <f>IF(BK10=0,"-",BI10/BK10)</f>
        <v>0.5</v>
      </c>
      <c r="BJ11" s="380"/>
      <c r="BK11" s="381"/>
      <c r="BL11" s="380" t="str">
        <f>IF(BN10=0,"-",BL10/BN10)</f>
        <v>-</v>
      </c>
      <c r="BM11" s="380"/>
      <c r="BN11" s="380"/>
      <c r="BO11" s="352"/>
      <c r="BQ11" s="125">
        <v>14</v>
      </c>
      <c r="BR11" s="123" t="s">
        <v>44</v>
      </c>
      <c r="BS11" s="123" t="str">
        <f t="shared" si="0"/>
        <v>2-3</v>
      </c>
      <c r="BT11" s="123"/>
      <c r="BU11" s="124">
        <f t="shared" si="1"/>
        <v>2</v>
      </c>
      <c r="BV11" s="123" t="str">
        <f t="shared" si="2"/>
        <v xml:space="preserve">Raszewska Lucyna </v>
      </c>
      <c r="BW11" s="124">
        <f t="shared" si="3"/>
        <v>3</v>
      </c>
      <c r="BX11" s="123" t="str">
        <f t="shared" si="4"/>
        <v>Michalska Elżbieta</v>
      </c>
      <c r="BY11" s="125">
        <v>1</v>
      </c>
      <c r="BZ11" s="123" t="s">
        <v>44</v>
      </c>
      <c r="CA11" s="123">
        <v>5</v>
      </c>
      <c r="CB11" s="126" t="str">
        <f>F16</f>
        <v>Drzymała Jadwiga</v>
      </c>
      <c r="CE11" s="326">
        <f>BO16</f>
        <v>1</v>
      </c>
      <c r="CF11" s="326" t="str">
        <f>F16</f>
        <v>Drzymała Jadwiga</v>
      </c>
    </row>
    <row r="12" spans="1:84" ht="17.45" customHeight="1">
      <c r="A12" s="99"/>
      <c r="B12" s="220">
        <v>2</v>
      </c>
      <c r="C12" s="96" t="s">
        <v>11</v>
      </c>
      <c r="D12" s="231">
        <v>3</v>
      </c>
      <c r="E12" s="236">
        <v>3</v>
      </c>
      <c r="F12" s="239" t="str">
        <f>IF(lista!B12="5.",lista!C12,"")</f>
        <v>Michalska Elżbieta</v>
      </c>
      <c r="G12" s="404">
        <f>IF(Y8="","",Y8)</f>
        <v>0</v>
      </c>
      <c r="H12" s="406" t="s">
        <v>5</v>
      </c>
      <c r="I12" s="408">
        <f>IF(W8="","",W8)</f>
        <v>3</v>
      </c>
      <c r="J12" s="11" t="str">
        <f>IF(Z9="","",Z9)</f>
        <v/>
      </c>
      <c r="K12" s="11" t="str">
        <f>IF(AA9="","",AA9)</f>
        <v/>
      </c>
      <c r="L12" s="11" t="str">
        <f>IF(AB9="","",AB9)</f>
        <v/>
      </c>
      <c r="M12" s="11" t="str">
        <f>IF(AC9="","",AC9)</f>
        <v/>
      </c>
      <c r="N12" s="12" t="str">
        <f>IF(AD9="","",AD9)</f>
        <v/>
      </c>
      <c r="O12" s="409">
        <f>IF(Y10="","",Y10)</f>
        <v>1</v>
      </c>
      <c r="P12" s="405" t="s">
        <v>5</v>
      </c>
      <c r="Q12" s="407">
        <f>IF(W10="","",W10)</f>
        <v>3</v>
      </c>
      <c r="R12" s="10" t="str">
        <f>IF(Z11="","",Z11)</f>
        <v/>
      </c>
      <c r="S12" s="10" t="str">
        <f>IF(AA11="","",AA11)</f>
        <v/>
      </c>
      <c r="T12" s="10" t="str">
        <f>IF(AB11="","",AB11)</f>
        <v/>
      </c>
      <c r="U12" s="10" t="str">
        <f>IF(AC11="","",AC11)</f>
        <v/>
      </c>
      <c r="V12" s="10" t="str">
        <f>IF(AD11="","",AD11)</f>
        <v/>
      </c>
      <c r="W12" s="363"/>
      <c r="X12" s="363"/>
      <c r="Y12" s="363"/>
      <c r="Z12" s="363"/>
      <c r="AA12" s="363"/>
      <c r="AB12" s="363"/>
      <c r="AC12" s="363"/>
      <c r="AD12" s="363"/>
      <c r="AE12" s="356">
        <v>3</v>
      </c>
      <c r="AF12" s="358" t="s">
        <v>5</v>
      </c>
      <c r="AG12" s="416">
        <v>0</v>
      </c>
      <c r="AH12" s="22"/>
      <c r="AI12" s="22"/>
      <c r="AJ12" s="22"/>
      <c r="AK12" s="22"/>
      <c r="AL12" s="22"/>
      <c r="AM12" s="384">
        <v>0</v>
      </c>
      <c r="AN12" s="385" t="s">
        <v>5</v>
      </c>
      <c r="AO12" s="386">
        <v>3</v>
      </c>
      <c r="AP12" s="9"/>
      <c r="AQ12" s="9"/>
      <c r="AR12" s="9"/>
      <c r="AS12" s="9"/>
      <c r="AT12" s="212"/>
      <c r="AU12" s="390"/>
      <c r="AV12" s="385" t="s">
        <v>5</v>
      </c>
      <c r="AW12" s="386"/>
      <c r="AX12" s="9"/>
      <c r="AY12" s="9"/>
      <c r="AZ12" s="9"/>
      <c r="BA12" s="9"/>
      <c r="BB12" s="31"/>
      <c r="BC12" s="392">
        <f>IF(G12="",0,IF(G12=3,2,1))</f>
        <v>1</v>
      </c>
      <c r="BD12" s="372">
        <f>IF(O12="",0,IF(O12=3,2,1))</f>
        <v>1</v>
      </c>
      <c r="BE12" s="372">
        <f>IF(AE12="",0,IF(AE12=3,2,1))</f>
        <v>2</v>
      </c>
      <c r="BF12" s="373">
        <f>IF(AM12="",0,IF(AM12=3,2,1))</f>
        <v>1</v>
      </c>
      <c r="BG12" s="348">
        <f t="shared" ref="BG12" si="7">IF(AU12="",0,IF(AU12=3,2,1))</f>
        <v>0</v>
      </c>
      <c r="BH12" s="375">
        <f t="shared" ref="BH12" si="8">SUM(BC12:BG13)</f>
        <v>5</v>
      </c>
      <c r="BI12" s="27">
        <f>SUM(G12,O12,AE12,AM12,AU12)</f>
        <v>4</v>
      </c>
      <c r="BJ12" s="24" t="s">
        <v>5</v>
      </c>
      <c r="BK12" s="28">
        <f>SUM(I12,Q12,AG12,AO12,AW12)</f>
        <v>9</v>
      </c>
      <c r="BL12" s="25">
        <f>SUM(J12:N12,R12:V12,AH12:AL12,AP12:AT12,AX12:BB12)</f>
        <v>0</v>
      </c>
      <c r="BM12" s="8" t="s">
        <v>5</v>
      </c>
      <c r="BN12" s="19">
        <f>SUM(J13:N13,R13:V13,AH13:AL13,AP13:AT13,AX13:BB13)</f>
        <v>0</v>
      </c>
      <c r="BO12" s="352">
        <v>3</v>
      </c>
      <c r="BQ12" s="125">
        <v>15</v>
      </c>
      <c r="BR12" s="128" t="s">
        <v>44</v>
      </c>
      <c r="BS12" s="123" t="str">
        <f t="shared" si="0"/>
        <v>1-5</v>
      </c>
      <c r="BT12" s="128"/>
      <c r="BU12" s="124">
        <f t="shared" si="1"/>
        <v>1</v>
      </c>
      <c r="BV12" s="123" t="str">
        <f t="shared" si="2"/>
        <v>Jakubik Jadwiga</v>
      </c>
      <c r="BW12" s="124">
        <f t="shared" si="3"/>
        <v>5</v>
      </c>
      <c r="BX12" s="123" t="str">
        <f t="shared" si="4"/>
        <v>Drzymała Jadwiga</v>
      </c>
      <c r="BY12" s="125">
        <v>1</v>
      </c>
      <c r="BZ12" s="123" t="s">
        <v>44</v>
      </c>
      <c r="CA12" s="123">
        <v>6</v>
      </c>
      <c r="CB12" s="129" t="str">
        <f>F18</f>
        <v/>
      </c>
    </row>
    <row r="13" spans="1:84" ht="17.45" customHeight="1" thickBot="1">
      <c r="A13" s="99"/>
      <c r="B13" s="220">
        <v>1</v>
      </c>
      <c r="C13" s="96" t="s">
        <v>11</v>
      </c>
      <c r="D13" s="231">
        <v>5</v>
      </c>
      <c r="E13" s="237">
        <v>5</v>
      </c>
      <c r="F13" s="238" t="str">
        <f>IF(lista!B12="5.",lista!F12,"")</f>
        <v>CT Dolnośląski</v>
      </c>
      <c r="G13" s="404"/>
      <c r="H13" s="406"/>
      <c r="I13" s="408"/>
      <c r="J13" s="13" t="str">
        <f>IF(Z8="","",Z8)</f>
        <v/>
      </c>
      <c r="K13" s="13" t="str">
        <f>IF(AA8="","",AA8)</f>
        <v/>
      </c>
      <c r="L13" s="13" t="str">
        <f>IF(AB8="","",AB8)</f>
        <v/>
      </c>
      <c r="M13" s="13" t="str">
        <f>IF(AC8="","",AC8)</f>
        <v/>
      </c>
      <c r="N13" s="14" t="str">
        <f>IF(AD8="","",AD8)</f>
        <v/>
      </c>
      <c r="O13" s="413"/>
      <c r="P13" s="414"/>
      <c r="Q13" s="415"/>
      <c r="R13" s="10" t="str">
        <f>IF(Z10="","",Z10)</f>
        <v/>
      </c>
      <c r="S13" s="10" t="str">
        <f>IF(AA10="","",AA10)</f>
        <v/>
      </c>
      <c r="T13" s="10" t="str">
        <f>IF(AB10="","",AB10)</f>
        <v/>
      </c>
      <c r="U13" s="10" t="str">
        <f>IF(AC10="","",AC10)</f>
        <v/>
      </c>
      <c r="V13" s="10" t="str">
        <f>IF(AD10="","",AD10)</f>
        <v/>
      </c>
      <c r="W13" s="363"/>
      <c r="X13" s="363"/>
      <c r="Y13" s="363"/>
      <c r="Z13" s="363"/>
      <c r="AA13" s="363"/>
      <c r="AB13" s="363"/>
      <c r="AC13" s="363"/>
      <c r="AD13" s="363"/>
      <c r="AE13" s="398"/>
      <c r="AF13" s="399"/>
      <c r="AG13" s="417"/>
      <c r="AH13" s="9"/>
      <c r="AI13" s="9"/>
      <c r="AJ13" s="9"/>
      <c r="AK13" s="9"/>
      <c r="AL13" s="9"/>
      <c r="AM13" s="398"/>
      <c r="AN13" s="399"/>
      <c r="AO13" s="400"/>
      <c r="AP13" s="9"/>
      <c r="AQ13" s="9"/>
      <c r="AR13" s="9"/>
      <c r="AS13" s="9"/>
      <c r="AT13" s="212"/>
      <c r="AU13" s="401"/>
      <c r="AV13" s="399"/>
      <c r="AW13" s="400"/>
      <c r="AX13" s="9"/>
      <c r="AY13" s="9"/>
      <c r="AZ13" s="9"/>
      <c r="BA13" s="9"/>
      <c r="BB13" s="31"/>
      <c r="BC13" s="392"/>
      <c r="BD13" s="372"/>
      <c r="BE13" s="372"/>
      <c r="BF13" s="373"/>
      <c r="BG13" s="377"/>
      <c r="BH13" s="378"/>
      <c r="BI13" s="379">
        <f>IF(BK12=0,"-",BI12/BK12)</f>
        <v>0.44444444444444442</v>
      </c>
      <c r="BJ13" s="380"/>
      <c r="BK13" s="381"/>
      <c r="BL13" s="380" t="str">
        <f>IF(BN12=0,"-",BL12/BN12)</f>
        <v>-</v>
      </c>
      <c r="BM13" s="380"/>
      <c r="BN13" s="380"/>
      <c r="BO13" s="352"/>
      <c r="BQ13" s="125">
        <v>16</v>
      </c>
      <c r="BR13" s="123" t="s">
        <v>44</v>
      </c>
      <c r="BS13" s="123" t="str">
        <f t="shared" si="0"/>
        <v>4-5</v>
      </c>
      <c r="BT13" s="123"/>
      <c r="BU13" s="124">
        <f t="shared" si="1"/>
        <v>4</v>
      </c>
      <c r="BV13" s="123" t="str">
        <f t="shared" si="2"/>
        <v>Janowska Dorota</v>
      </c>
      <c r="BW13" s="124">
        <f t="shared" si="3"/>
        <v>5</v>
      </c>
      <c r="BX13" s="123" t="str">
        <f t="shared" si="4"/>
        <v>Drzymała Jadwiga</v>
      </c>
      <c r="BY13" s="125">
        <v>1</v>
      </c>
      <c r="BZ13" s="123" t="s">
        <v>44</v>
      </c>
      <c r="CA13" s="123"/>
      <c r="CB13" s="126"/>
    </row>
    <row r="14" spans="1:84" ht="17.45" customHeight="1">
      <c r="A14" s="99"/>
      <c r="B14" s="221">
        <v>4</v>
      </c>
      <c r="C14" s="96" t="s">
        <v>11</v>
      </c>
      <c r="D14" s="232">
        <v>5</v>
      </c>
      <c r="E14" s="268">
        <v>4</v>
      </c>
      <c r="F14" s="240" t="str">
        <f>IF(lista!B15="8.",lista!C15,"")</f>
        <v>Janowska Dorota</v>
      </c>
      <c r="G14" s="403">
        <f>IF(AG8="","",AG8)</f>
        <v>0</v>
      </c>
      <c r="H14" s="405" t="s">
        <v>5</v>
      </c>
      <c r="I14" s="407">
        <f>IF(AE8="","",AE8)</f>
        <v>3</v>
      </c>
      <c r="J14" s="10" t="str">
        <f>IF(AH9="","",AH9)</f>
        <v/>
      </c>
      <c r="K14" s="10" t="str">
        <f>IF(AI9="","",AI9)</f>
        <v/>
      </c>
      <c r="L14" s="10" t="str">
        <f>IF(AJ9="","",AJ9)</f>
        <v/>
      </c>
      <c r="M14" s="10" t="str">
        <f>IF(AK9="","",AK9)</f>
        <v/>
      </c>
      <c r="N14" s="10" t="str">
        <f>IF(AL9="","",AL9)</f>
        <v/>
      </c>
      <c r="O14" s="409">
        <f>IF(AG10="","",AG10)</f>
        <v>3</v>
      </c>
      <c r="P14" s="405" t="s">
        <v>5</v>
      </c>
      <c r="Q14" s="407">
        <f>IF(AE10="","",AE10)</f>
        <v>0</v>
      </c>
      <c r="R14" s="10" t="str">
        <f>IF(AH11="","",AH11)</f>
        <v/>
      </c>
      <c r="S14" s="10" t="str">
        <f>IF(AI11="","",AI11)</f>
        <v/>
      </c>
      <c r="T14" s="10" t="str">
        <f>IF(AJ11="","",AJ11)</f>
        <v/>
      </c>
      <c r="U14" s="10" t="str">
        <f>IF(AK11="","",AK11)</f>
        <v/>
      </c>
      <c r="V14" s="10" t="str">
        <f>IF(AL11="","",AL11)</f>
        <v/>
      </c>
      <c r="W14" s="409">
        <f>IF(AG12="","",AG12)</f>
        <v>0</v>
      </c>
      <c r="X14" s="405" t="s">
        <v>5</v>
      </c>
      <c r="Y14" s="411">
        <f>IF(AE12="","",AE12)</f>
        <v>3</v>
      </c>
      <c r="Z14" s="10" t="str">
        <f>IF(AH13="","",AH13)</f>
        <v/>
      </c>
      <c r="AA14" s="10" t="str">
        <f>IF(AI13="","",AI13)</f>
        <v/>
      </c>
      <c r="AB14" s="10" t="str">
        <f>IF(AJ13="","",AJ13)</f>
        <v/>
      </c>
      <c r="AC14" s="10" t="str">
        <f>IF(AK13="","",AK13)</f>
        <v/>
      </c>
      <c r="AD14" s="10" t="str">
        <f>IF(AL13="","",AL13)</f>
        <v/>
      </c>
      <c r="AE14" s="393"/>
      <c r="AF14" s="363"/>
      <c r="AG14" s="363"/>
      <c r="AH14" s="388"/>
      <c r="AI14" s="388"/>
      <c r="AJ14" s="388"/>
      <c r="AK14" s="388"/>
      <c r="AL14" s="394"/>
      <c r="AM14" s="384">
        <v>0</v>
      </c>
      <c r="AN14" s="385" t="s">
        <v>5</v>
      </c>
      <c r="AO14" s="386">
        <v>3</v>
      </c>
      <c r="AP14" s="9"/>
      <c r="AQ14" s="9"/>
      <c r="AR14" s="9"/>
      <c r="AS14" s="9"/>
      <c r="AT14" s="212"/>
      <c r="AU14" s="390"/>
      <c r="AV14" s="385" t="s">
        <v>5</v>
      </c>
      <c r="AW14" s="386"/>
      <c r="AX14" s="9"/>
      <c r="AY14" s="9"/>
      <c r="AZ14" s="9"/>
      <c r="BA14" s="9"/>
      <c r="BB14" s="31"/>
      <c r="BC14" s="392">
        <f>IF(G14="",0,IF(G14=3,2,1))</f>
        <v>1</v>
      </c>
      <c r="BD14" s="372">
        <f>IF(O14="",0,IF(O14=3,2,1))</f>
        <v>2</v>
      </c>
      <c r="BE14" s="372">
        <f>IF(W14="",0,IF(W14=3,2,1))</f>
        <v>1</v>
      </c>
      <c r="BF14" s="373">
        <f>IF(AM14="",0,IF(AM14=3,2,1))</f>
        <v>1</v>
      </c>
      <c r="BG14" s="348">
        <f>IF(AU14="",0,IF(AU14=3,2,1))</f>
        <v>0</v>
      </c>
      <c r="BH14" s="375">
        <f t="shared" ref="BH14" si="9">SUM(BC14:BG15)</f>
        <v>5</v>
      </c>
      <c r="BI14" s="27">
        <f>SUM(G14,O14,W14,AM14,AU14)</f>
        <v>3</v>
      </c>
      <c r="BJ14" s="24" t="s">
        <v>5</v>
      </c>
      <c r="BK14" s="28">
        <f>SUM(I14,Q14,Y14,AO14,AW14)</f>
        <v>9</v>
      </c>
      <c r="BL14" s="25">
        <f>SUM(J14:N14,R14:V14,Z14:AD14,AP14:AT14,AX14:BB14)</f>
        <v>0</v>
      </c>
      <c r="BM14" s="8" t="s">
        <v>5</v>
      </c>
      <c r="BN14" s="19">
        <f>SUM(J15:N15,R15:V15,Z15:AD15,AP15:AT15,AX15:BB15)</f>
        <v>0</v>
      </c>
      <c r="BO14" s="352">
        <v>4</v>
      </c>
      <c r="BQ14" s="125">
        <v>17</v>
      </c>
      <c r="BR14" s="123" t="s">
        <v>44</v>
      </c>
      <c r="BS14" s="123" t="str">
        <f t="shared" si="0"/>
        <v>1-3</v>
      </c>
      <c r="BT14" s="123"/>
      <c r="BU14" s="124">
        <f t="shared" si="1"/>
        <v>1</v>
      </c>
      <c r="BV14" s="123" t="str">
        <f t="shared" si="2"/>
        <v>Jakubik Jadwiga</v>
      </c>
      <c r="BW14" s="124">
        <f t="shared" si="3"/>
        <v>3</v>
      </c>
      <c r="BX14" s="123" t="str">
        <f t="shared" si="4"/>
        <v>Michalska Elżbieta</v>
      </c>
      <c r="BY14" s="125">
        <v>1</v>
      </c>
      <c r="BZ14" s="123" t="s">
        <v>44</v>
      </c>
      <c r="CA14" s="123"/>
      <c r="CB14" s="126"/>
    </row>
    <row r="15" spans="1:84" ht="17.45" customHeight="1" thickBot="1">
      <c r="A15" s="100"/>
      <c r="B15" s="222">
        <v>1</v>
      </c>
      <c r="C15" s="96" t="s">
        <v>11</v>
      </c>
      <c r="D15" s="233">
        <v>3</v>
      </c>
      <c r="E15" s="269">
        <v>8</v>
      </c>
      <c r="F15" s="241" t="str">
        <f>IF(lista!B15="8.",lista!F15,"")</f>
        <v>CT Dolnośląski</v>
      </c>
      <c r="G15" s="404"/>
      <c r="H15" s="406"/>
      <c r="I15" s="408"/>
      <c r="J15" s="13" t="str">
        <f>IF(AH8="","",AH8)</f>
        <v/>
      </c>
      <c r="K15" s="13" t="str">
        <f>IF(AI8="","",AI8)</f>
        <v/>
      </c>
      <c r="L15" s="13" t="str">
        <f>IF(AJ8="","",AJ8)</f>
        <v/>
      </c>
      <c r="M15" s="13" t="str">
        <f>IF(AK8="","",AK8)</f>
        <v/>
      </c>
      <c r="N15" s="13" t="str">
        <f>IF(AL8="","",AL8)</f>
        <v/>
      </c>
      <c r="O15" s="410"/>
      <c r="P15" s="406"/>
      <c r="Q15" s="408"/>
      <c r="R15" s="13" t="str">
        <f>IF(AH10="","",AH10)</f>
        <v/>
      </c>
      <c r="S15" s="13" t="str">
        <f>IF(AI10="","",AI10)</f>
        <v/>
      </c>
      <c r="T15" s="13" t="str">
        <f>IF(AJ10="","",AJ10)</f>
        <v/>
      </c>
      <c r="U15" s="13" t="str">
        <f>IF(AK10="","",AK10)</f>
        <v/>
      </c>
      <c r="V15" s="13" t="str">
        <f>IF(AL10="","",AL10)</f>
        <v/>
      </c>
      <c r="W15" s="410"/>
      <c r="X15" s="406"/>
      <c r="Y15" s="412"/>
      <c r="Z15" s="13" t="str">
        <f>IF(AH12="","",AH12)</f>
        <v/>
      </c>
      <c r="AA15" s="13" t="str">
        <f>IF(AI12="","",AI12)</f>
        <v/>
      </c>
      <c r="AB15" s="13" t="str">
        <f>IF(AJ12="","",AJ12)</f>
        <v/>
      </c>
      <c r="AC15" s="13" t="str">
        <f>IF(AK12="","",AK12)</f>
        <v/>
      </c>
      <c r="AD15" s="13" t="str">
        <f>IF(AL12="","",AL12)</f>
        <v/>
      </c>
      <c r="AE15" s="395"/>
      <c r="AF15" s="396"/>
      <c r="AG15" s="396"/>
      <c r="AH15" s="396"/>
      <c r="AI15" s="396"/>
      <c r="AJ15" s="396"/>
      <c r="AK15" s="396"/>
      <c r="AL15" s="397"/>
      <c r="AM15" s="398"/>
      <c r="AN15" s="399"/>
      <c r="AO15" s="400"/>
      <c r="AP15" s="9"/>
      <c r="AQ15" s="9"/>
      <c r="AR15" s="9"/>
      <c r="AS15" s="9"/>
      <c r="AT15" s="212"/>
      <c r="AU15" s="401"/>
      <c r="AV15" s="399"/>
      <c r="AW15" s="400"/>
      <c r="AX15" s="9"/>
      <c r="AY15" s="9"/>
      <c r="AZ15" s="9"/>
      <c r="BA15" s="9"/>
      <c r="BB15" s="31"/>
      <c r="BC15" s="392"/>
      <c r="BD15" s="372"/>
      <c r="BE15" s="372"/>
      <c r="BF15" s="373"/>
      <c r="BG15" s="377"/>
      <c r="BH15" s="378"/>
      <c r="BI15" s="379">
        <f>IF(BK14=0,"-",BI14/BK14)</f>
        <v>0.33333333333333331</v>
      </c>
      <c r="BJ15" s="380"/>
      <c r="BK15" s="381"/>
      <c r="BL15" s="380" t="str">
        <f>IF(BN14=0,"-",BL14/BN14)</f>
        <v>-</v>
      </c>
      <c r="BM15" s="380"/>
      <c r="BN15" s="380"/>
      <c r="BO15" s="352"/>
      <c r="BQ15" s="125">
        <v>18</v>
      </c>
      <c r="BR15" s="123" t="s">
        <v>44</v>
      </c>
      <c r="BS15" s="123" t="str">
        <f t="shared" si="0"/>
        <v>3-4</v>
      </c>
      <c r="BT15" s="123"/>
      <c r="BU15" s="124">
        <f t="shared" si="1"/>
        <v>3</v>
      </c>
      <c r="BV15" s="123" t="str">
        <f t="shared" si="2"/>
        <v>Michalska Elżbieta</v>
      </c>
      <c r="BW15" s="124">
        <f t="shared" si="3"/>
        <v>4</v>
      </c>
      <c r="BX15" s="123" t="str">
        <f t="shared" si="4"/>
        <v>Janowska Dorota</v>
      </c>
      <c r="BY15" s="125">
        <v>1</v>
      </c>
      <c r="BZ15" s="123" t="s">
        <v>44</v>
      </c>
      <c r="CA15" s="123"/>
      <c r="CB15" s="126"/>
    </row>
    <row r="16" spans="1:84" ht="17.45" customHeight="1">
      <c r="A16" s="100"/>
      <c r="B16" s="221">
        <v>3</v>
      </c>
      <c r="C16" s="96" t="s">
        <v>11</v>
      </c>
      <c r="D16" s="232">
        <v>4</v>
      </c>
      <c r="E16" s="270">
        <v>5</v>
      </c>
      <c r="F16" s="242" t="str">
        <f>IF(lista!B16="9.",lista!C16,"")</f>
        <v>Drzymała Jadwiga</v>
      </c>
      <c r="G16" s="402">
        <f>IF(AO8="","",AO8)</f>
        <v>3</v>
      </c>
      <c r="H16" s="385" t="s">
        <v>5</v>
      </c>
      <c r="I16" s="386">
        <f>IF(AM8="","",AM8)</f>
        <v>0</v>
      </c>
      <c r="J16" s="9" t="str">
        <f>IF(AP9="","",AP9)</f>
        <v/>
      </c>
      <c r="K16" s="9" t="str">
        <f>IF(AQ9="","",AQ9)</f>
        <v/>
      </c>
      <c r="L16" s="9" t="str">
        <f>IF(AR9="","",AR9)</f>
        <v/>
      </c>
      <c r="M16" s="9" t="str">
        <f>IF(AS9="","",AS9)</f>
        <v/>
      </c>
      <c r="N16" s="9" t="str">
        <f>IF(AT9="","",AT9)</f>
        <v/>
      </c>
      <c r="O16" s="384">
        <f>IF(AO10="","",AO10)</f>
        <v>3</v>
      </c>
      <c r="P16" s="385" t="s">
        <v>5</v>
      </c>
      <c r="Q16" s="386">
        <f>IF(AM10="","",AM10)</f>
        <v>0</v>
      </c>
      <c r="R16" s="9" t="str">
        <f>IF(AP11="","",AP11)</f>
        <v/>
      </c>
      <c r="S16" s="9" t="str">
        <f>IF(AQ11="","",AQ11)</f>
        <v/>
      </c>
      <c r="T16" s="9" t="str">
        <f>IF(AR11="","",AR11)</f>
        <v/>
      </c>
      <c r="U16" s="9" t="str">
        <f>IF(AS11="","",AS11)</f>
        <v/>
      </c>
      <c r="V16" s="9" t="str">
        <f>IF(AT11="","",AT11)</f>
        <v/>
      </c>
      <c r="W16" s="384">
        <f>IF(AO12="","",AO12)</f>
        <v>3</v>
      </c>
      <c r="X16" s="385" t="s">
        <v>5</v>
      </c>
      <c r="Y16" s="386">
        <f>IF(AM12="","",AM12)</f>
        <v>0</v>
      </c>
      <c r="Z16" s="9" t="str">
        <f>IF(AP13="","",AP13)</f>
        <v/>
      </c>
      <c r="AA16" s="9" t="str">
        <f>IF(AQ13="","",AQ13)</f>
        <v/>
      </c>
      <c r="AB16" s="9" t="str">
        <f>IF(AR13="","",AR13)</f>
        <v/>
      </c>
      <c r="AC16" s="9" t="str">
        <f>IF(AS13="","",AS13)</f>
        <v/>
      </c>
      <c r="AD16" s="9" t="str">
        <f>IF(AT13="","",AT13)</f>
        <v/>
      </c>
      <c r="AE16" s="384">
        <f>IF(AO14="","",AO14)</f>
        <v>3</v>
      </c>
      <c r="AF16" s="385" t="s">
        <v>5</v>
      </c>
      <c r="AG16" s="386">
        <f>IF(AM14="","",AM14)</f>
        <v>0</v>
      </c>
      <c r="AH16" s="9" t="str">
        <f>IF(AP15="","",AP15)</f>
        <v/>
      </c>
      <c r="AI16" s="9" t="str">
        <f>IF(AQ15="","",AQ15)</f>
        <v/>
      </c>
      <c r="AJ16" s="9" t="str">
        <f>IF(AR15="","",AR15)</f>
        <v/>
      </c>
      <c r="AK16" s="9" t="str">
        <f>IF(AS15="","",AS15)</f>
        <v/>
      </c>
      <c r="AL16" s="9" t="str">
        <f>IF(AT15="","",AT15)</f>
        <v/>
      </c>
      <c r="AM16" s="387"/>
      <c r="AN16" s="388"/>
      <c r="AO16" s="388"/>
      <c r="AP16" s="388"/>
      <c r="AQ16" s="388"/>
      <c r="AR16" s="388"/>
      <c r="AS16" s="388"/>
      <c r="AT16" s="388"/>
      <c r="AU16" s="390"/>
      <c r="AV16" s="385" t="s">
        <v>5</v>
      </c>
      <c r="AW16" s="386"/>
      <c r="AX16" s="9"/>
      <c r="AY16" s="9"/>
      <c r="AZ16" s="9"/>
      <c r="BA16" s="9"/>
      <c r="BB16" s="31"/>
      <c r="BC16" s="392">
        <f>IF(G16="",0,IF(G16=3,2,1))</f>
        <v>2</v>
      </c>
      <c r="BD16" s="372">
        <f>IF(O16="",0,IF(O16=3,2,1))</f>
        <v>2</v>
      </c>
      <c r="BE16" s="372">
        <f>IF(W16="",0,IF(W16=3,2,1))</f>
        <v>2</v>
      </c>
      <c r="BF16" s="373">
        <f>IF(AE16="",0,IF(AE16=3,2,1))</f>
        <v>2</v>
      </c>
      <c r="BG16" s="348">
        <f>IF(AU16="",0,IF(AU16=3,2,1))</f>
        <v>0</v>
      </c>
      <c r="BH16" s="375">
        <f t="shared" ref="BH16" si="10">SUM(BC16:BG17)</f>
        <v>8</v>
      </c>
      <c r="BI16" s="27">
        <f>SUM(G16,O16,W16,AE16,AU16)</f>
        <v>12</v>
      </c>
      <c r="BJ16" s="24" t="s">
        <v>5</v>
      </c>
      <c r="BK16" s="28">
        <f>SUM(I16,Q16,Y16,AG16,AW16)</f>
        <v>0</v>
      </c>
      <c r="BL16" s="25">
        <f>SUM(J16:N16,R16:V16,Z16:AD16,AH16:AL16,AX16:BB16)</f>
        <v>0</v>
      </c>
      <c r="BM16" s="8" t="s">
        <v>5</v>
      </c>
      <c r="BN16" s="19">
        <f>SUM(J17:N17,R17:V17,Z17:AD17,AH17:AL17,AX17:BB17)</f>
        <v>0</v>
      </c>
      <c r="BO16" s="352">
        <v>1</v>
      </c>
      <c r="BQ16" s="125">
        <v>19</v>
      </c>
      <c r="BR16" s="128" t="s">
        <v>44</v>
      </c>
      <c r="BS16" s="123" t="str">
        <f t="shared" si="0"/>
        <v>1-2</v>
      </c>
      <c r="BT16" s="128"/>
      <c r="BU16" s="124">
        <f t="shared" si="1"/>
        <v>1</v>
      </c>
      <c r="BV16" s="123" t="str">
        <f t="shared" si="2"/>
        <v>Jakubik Jadwiga</v>
      </c>
      <c r="BW16" s="124">
        <f t="shared" si="3"/>
        <v>2</v>
      </c>
      <c r="BX16" s="123" t="str">
        <f t="shared" si="4"/>
        <v xml:space="preserve">Raszewska Lucyna </v>
      </c>
      <c r="BY16" s="125">
        <v>1</v>
      </c>
      <c r="BZ16" s="123" t="s">
        <v>44</v>
      </c>
      <c r="CA16" s="128"/>
      <c r="CB16" s="129"/>
    </row>
    <row r="17" spans="1:84" ht="17.45" customHeight="1" thickBot="1">
      <c r="A17" s="101"/>
      <c r="B17" s="108">
        <v>1</v>
      </c>
      <c r="C17" s="223" t="s">
        <v>11</v>
      </c>
      <c r="D17" s="245">
        <v>2</v>
      </c>
      <c r="E17" s="271">
        <v>9</v>
      </c>
      <c r="F17" s="243" t="str">
        <f>IF(lista!B16="9.",lista!F16,"")</f>
        <v>CT Zachodni</v>
      </c>
      <c r="G17" s="383"/>
      <c r="H17" s="359"/>
      <c r="I17" s="361"/>
      <c r="J17" s="18" t="str">
        <f>IF(AP8="","",AP8)</f>
        <v/>
      </c>
      <c r="K17" s="18" t="str">
        <f>IF(AQ8="","",AQ8)</f>
        <v/>
      </c>
      <c r="L17" s="18" t="str">
        <f>IF(AR8="","",AR8)</f>
        <v/>
      </c>
      <c r="M17" s="18" t="str">
        <f>IF(AS8="","",AS8)</f>
        <v/>
      </c>
      <c r="N17" s="18" t="str">
        <f>IF(AT8="","",AT8)</f>
        <v/>
      </c>
      <c r="O17" s="357"/>
      <c r="P17" s="359"/>
      <c r="Q17" s="361"/>
      <c r="R17" s="18" t="str">
        <f>IF(AP10="","",AP10)</f>
        <v/>
      </c>
      <c r="S17" s="18" t="str">
        <f>IF(AQ10="","",AQ10)</f>
        <v/>
      </c>
      <c r="T17" s="18" t="str">
        <f>IF(AR10="","",AR10)</f>
        <v/>
      </c>
      <c r="U17" s="18" t="str">
        <f>IF(AS10="","",AS10)</f>
        <v/>
      </c>
      <c r="V17" s="18" t="str">
        <f>IF(AT10="","",AT10)</f>
        <v/>
      </c>
      <c r="W17" s="357"/>
      <c r="X17" s="359"/>
      <c r="Y17" s="361"/>
      <c r="Z17" s="18" t="str">
        <f>IF(AP12="","",AP12)</f>
        <v/>
      </c>
      <c r="AA17" s="18" t="str">
        <f>IF(AQ12="","",AQ12)</f>
        <v/>
      </c>
      <c r="AB17" s="18" t="str">
        <f>IF(AR12="","",AR12)</f>
        <v/>
      </c>
      <c r="AC17" s="18" t="str">
        <f>IF(AS12="","",AS12)</f>
        <v/>
      </c>
      <c r="AD17" s="18" t="str">
        <f>IF(AT12="","",AT12)</f>
        <v/>
      </c>
      <c r="AE17" s="357"/>
      <c r="AF17" s="359"/>
      <c r="AG17" s="361"/>
      <c r="AH17" s="18" t="str">
        <f>IF(AP14="","",AP14)</f>
        <v/>
      </c>
      <c r="AI17" s="18" t="str">
        <f>IF(AQ14="","",AQ14)</f>
        <v/>
      </c>
      <c r="AJ17" s="18" t="str">
        <f>IF(AR14="","",AR14)</f>
        <v/>
      </c>
      <c r="AK17" s="18" t="str">
        <f>IF(AS14="","",AS14)</f>
        <v/>
      </c>
      <c r="AL17" s="18" t="str">
        <f>IF(AT14="","",AT14)</f>
        <v/>
      </c>
      <c r="AM17" s="389"/>
      <c r="AN17" s="366"/>
      <c r="AO17" s="366"/>
      <c r="AP17" s="366"/>
      <c r="AQ17" s="366"/>
      <c r="AR17" s="366"/>
      <c r="AS17" s="366"/>
      <c r="AT17" s="366"/>
      <c r="AU17" s="391"/>
      <c r="AV17" s="359"/>
      <c r="AW17" s="361"/>
      <c r="AX17" s="18"/>
      <c r="AY17" s="18"/>
      <c r="AZ17" s="18"/>
      <c r="BA17" s="18"/>
      <c r="BB17" s="312"/>
      <c r="BC17" s="369"/>
      <c r="BD17" s="347"/>
      <c r="BE17" s="347"/>
      <c r="BF17" s="374"/>
      <c r="BG17" s="349"/>
      <c r="BH17" s="351"/>
      <c r="BI17" s="376" t="str">
        <f>IF(BK16=0,"-",BI16/BK16)</f>
        <v>-</v>
      </c>
      <c r="BJ17" s="354"/>
      <c r="BK17" s="355"/>
      <c r="BL17" s="354" t="str">
        <f>IF(BN16=0,"-",BL16/BN16)</f>
        <v>-</v>
      </c>
      <c r="BM17" s="354"/>
      <c r="BN17" s="354"/>
      <c r="BO17" s="353"/>
      <c r="BQ17" s="122"/>
      <c r="BR17" s="123" t="s">
        <v>44</v>
      </c>
      <c r="BS17" s="123" t="str">
        <f t="shared" si="0"/>
        <v/>
      </c>
      <c r="BT17" s="123"/>
      <c r="BU17" s="124">
        <f t="shared" ref="BU17:BU21" si="11">B18</f>
        <v>0</v>
      </c>
      <c r="BV17" s="123" t="e">
        <f t="shared" si="2"/>
        <v>#N/A</v>
      </c>
      <c r="BW17" s="124">
        <f t="shared" ref="BW17:BW21" si="12">D18</f>
        <v>0</v>
      </c>
      <c r="BX17" s="123" t="e">
        <f t="shared" si="4"/>
        <v>#N/A</v>
      </c>
      <c r="BY17" s="125">
        <v>1</v>
      </c>
      <c r="BZ17" s="123" t="s">
        <v>44</v>
      </c>
      <c r="CA17" s="128"/>
      <c r="CB17" s="129"/>
    </row>
    <row r="18" spans="1:84" ht="17.45" hidden="1" customHeight="1">
      <c r="A18" s="209"/>
      <c r="B18" s="307"/>
      <c r="C18" s="308"/>
      <c r="D18" s="309"/>
      <c r="E18" s="268">
        <v>6</v>
      </c>
      <c r="F18" s="310" t="str">
        <f>IF(lista!B19="12.",lista!C19,"")</f>
        <v/>
      </c>
      <c r="G18" s="382" t="str">
        <f>IF(AW8="","",AW8)</f>
        <v/>
      </c>
      <c r="H18" s="358" t="s">
        <v>5</v>
      </c>
      <c r="I18" s="360" t="str">
        <f>IF(AU8="","",AU8)</f>
        <v/>
      </c>
      <c r="J18" s="22" t="str">
        <f>IF(AX9="","",AX9)</f>
        <v/>
      </c>
      <c r="K18" s="22" t="str">
        <f t="shared" ref="K18:N18" si="13">IF(AY9="","",AY9)</f>
        <v/>
      </c>
      <c r="L18" s="22" t="str">
        <f t="shared" si="13"/>
        <v/>
      </c>
      <c r="M18" s="22" t="str">
        <f t="shared" si="13"/>
        <v/>
      </c>
      <c r="N18" s="22" t="str">
        <f t="shared" si="13"/>
        <v/>
      </c>
      <c r="O18" s="356" t="str">
        <f>IF(AW10="","",AW10)</f>
        <v/>
      </c>
      <c r="P18" s="358" t="s">
        <v>5</v>
      </c>
      <c r="Q18" s="360" t="str">
        <f>IF(AU10="","",AU10)</f>
        <v/>
      </c>
      <c r="R18" s="22" t="str">
        <f>IF(AX11="","",AX11)</f>
        <v/>
      </c>
      <c r="S18" s="22" t="str">
        <f t="shared" ref="S18:V18" si="14">IF(AY11="","",AY11)</f>
        <v/>
      </c>
      <c r="T18" s="22" t="str">
        <f t="shared" si="14"/>
        <v/>
      </c>
      <c r="U18" s="22" t="str">
        <f t="shared" si="14"/>
        <v/>
      </c>
      <c r="V18" s="22" t="str">
        <f t="shared" si="14"/>
        <v/>
      </c>
      <c r="W18" s="356" t="str">
        <f>IF(AW12="","",AW12)</f>
        <v/>
      </c>
      <c r="X18" s="358" t="s">
        <v>5</v>
      </c>
      <c r="Y18" s="360" t="str">
        <f>IF(AU12="","",AU12)</f>
        <v/>
      </c>
      <c r="Z18" s="22" t="str">
        <f>IF(AX13="","",AX13)</f>
        <v/>
      </c>
      <c r="AA18" s="22" t="str">
        <f t="shared" ref="AA18:AD18" si="15">IF(AY13="","",AY13)</f>
        <v/>
      </c>
      <c r="AB18" s="22" t="str">
        <f t="shared" si="15"/>
        <v/>
      </c>
      <c r="AC18" s="22" t="str">
        <f t="shared" si="15"/>
        <v/>
      </c>
      <c r="AD18" s="22" t="str">
        <f t="shared" si="15"/>
        <v/>
      </c>
      <c r="AE18" s="356" t="str">
        <f>IF(AW14="","",AW14)</f>
        <v/>
      </c>
      <c r="AF18" s="358" t="s">
        <v>5</v>
      </c>
      <c r="AG18" s="360" t="str">
        <f>IF(AU14="","",AU14)</f>
        <v/>
      </c>
      <c r="AH18" s="22" t="str">
        <f>IF(AX15="","",AX15)</f>
        <v/>
      </c>
      <c r="AI18" s="22" t="str">
        <f t="shared" ref="AI18:AL18" si="16">IF(AY15="","",AY15)</f>
        <v/>
      </c>
      <c r="AJ18" s="22" t="str">
        <f t="shared" si="16"/>
        <v/>
      </c>
      <c r="AK18" s="22" t="str">
        <f t="shared" si="16"/>
        <v/>
      </c>
      <c r="AL18" s="22" t="str">
        <f t="shared" si="16"/>
        <v/>
      </c>
      <c r="AM18" s="356" t="str">
        <f>IF(AW16="","",AW16)</f>
        <v/>
      </c>
      <c r="AN18" s="358" t="s">
        <v>5</v>
      </c>
      <c r="AO18" s="360" t="str">
        <f>IF(AU16="","",AU16)</f>
        <v/>
      </c>
      <c r="AP18" s="22" t="str">
        <f>IF(AX17="","",AX17)</f>
        <v/>
      </c>
      <c r="AQ18" s="22" t="str">
        <f>IF(AY17="","",AY17)</f>
        <v/>
      </c>
      <c r="AR18" s="22" t="str">
        <f>IF(AZ17="","",AZ17)</f>
        <v/>
      </c>
      <c r="AS18" s="22" t="str">
        <f>IF(BA17="","",BA17)</f>
        <v/>
      </c>
      <c r="AT18" s="311" t="str">
        <f>IF(BB17="","",BB17)</f>
        <v/>
      </c>
      <c r="AU18" s="362"/>
      <c r="AV18" s="363"/>
      <c r="AW18" s="363"/>
      <c r="AX18" s="363"/>
      <c r="AY18" s="363"/>
      <c r="AZ18" s="363"/>
      <c r="BA18" s="363"/>
      <c r="BB18" s="364"/>
      <c r="BC18" s="368">
        <f>IF(G18="",0,IF(G18=3,2,1))</f>
        <v>0</v>
      </c>
      <c r="BD18" s="346">
        <f>IF(O18="",0,IF(O18=3,2,1))</f>
        <v>0</v>
      </c>
      <c r="BE18" s="346">
        <f>IF(W18="",0,IF(W18=3,2,1))</f>
        <v>0</v>
      </c>
      <c r="BF18" s="346">
        <f>IF(AE18="",0,IF(AE18=3,2,1))</f>
        <v>0</v>
      </c>
      <c r="BG18" s="348">
        <f>IF(AM18="",0,IF(AM18=3,2,1))</f>
        <v>0</v>
      </c>
      <c r="BH18" s="350">
        <f>SUM(BC18:BG19)</f>
        <v>0</v>
      </c>
      <c r="BI18" s="227">
        <f>SUM(G18,O18,W18,AE18,AM18)</f>
        <v>0</v>
      </c>
      <c r="BJ18" s="24" t="s">
        <v>5</v>
      </c>
      <c r="BK18" s="28">
        <f>SUM(I18,Q18,Y18,AG18,AO18)</f>
        <v>0</v>
      </c>
      <c r="BL18" s="25">
        <f>SUM(J18:N18,R18:V18,Z18:AD18,AH18:AL18,AP18:AT18)</f>
        <v>0</v>
      </c>
      <c r="BM18" s="8" t="s">
        <v>5</v>
      </c>
      <c r="BN18" s="19">
        <f>SUM(J19:N19,R19:V19,Z19:AD19,AH19:AL19,AP19:AT19)</f>
        <v>0</v>
      </c>
      <c r="BO18" s="352"/>
      <c r="BQ18" s="127">
        <v>12</v>
      </c>
      <c r="BR18" s="123" t="s">
        <v>44</v>
      </c>
      <c r="BS18" s="123" t="str">
        <f t="shared" si="0"/>
        <v/>
      </c>
      <c r="BT18" s="123"/>
      <c r="BU18" s="124">
        <f t="shared" si="11"/>
        <v>0</v>
      </c>
      <c r="BV18" s="123" t="e">
        <f t="shared" si="2"/>
        <v>#N/A</v>
      </c>
      <c r="BW18" s="124">
        <f t="shared" si="12"/>
        <v>0</v>
      </c>
      <c r="BX18" s="123" t="e">
        <f t="shared" si="4"/>
        <v>#N/A</v>
      </c>
      <c r="BY18" s="125">
        <v>1</v>
      </c>
      <c r="BZ18" s="123" t="s">
        <v>44</v>
      </c>
      <c r="CA18" s="123"/>
      <c r="CB18" s="126"/>
    </row>
    <row r="19" spans="1:84" s="89" customFormat="1" ht="17.45" hidden="1" customHeight="1" thickBot="1">
      <c r="A19" s="84"/>
      <c r="B19" s="222"/>
      <c r="C19" s="96"/>
      <c r="D19" s="233"/>
      <c r="E19" s="271">
        <v>12</v>
      </c>
      <c r="F19" s="243" t="str">
        <f>IF(lista!B19="12.",lista!F19,"")</f>
        <v/>
      </c>
      <c r="G19" s="383"/>
      <c r="H19" s="359"/>
      <c r="I19" s="361"/>
      <c r="J19" s="18" t="str">
        <f>IF(AX8="","",AX8)</f>
        <v/>
      </c>
      <c r="K19" s="18" t="str">
        <f t="shared" ref="K19:N19" si="17">IF(AY8="","",AY8)</f>
        <v/>
      </c>
      <c r="L19" s="18" t="str">
        <f t="shared" si="17"/>
        <v/>
      </c>
      <c r="M19" s="18" t="str">
        <f t="shared" si="17"/>
        <v/>
      </c>
      <c r="N19" s="18" t="str">
        <f t="shared" si="17"/>
        <v/>
      </c>
      <c r="O19" s="357"/>
      <c r="P19" s="359"/>
      <c r="Q19" s="361"/>
      <c r="R19" s="18" t="str">
        <f>IF(AX10="","",AX10)</f>
        <v/>
      </c>
      <c r="S19" s="18" t="str">
        <f t="shared" ref="S19:V19" si="18">IF(AY10="","",AY10)</f>
        <v/>
      </c>
      <c r="T19" s="18" t="str">
        <f t="shared" si="18"/>
        <v/>
      </c>
      <c r="U19" s="18" t="str">
        <f t="shared" si="18"/>
        <v/>
      </c>
      <c r="V19" s="18" t="str">
        <f t="shared" si="18"/>
        <v/>
      </c>
      <c r="W19" s="357"/>
      <c r="X19" s="359"/>
      <c r="Y19" s="361"/>
      <c r="Z19" s="18" t="str">
        <f>IF(AX12="","",AX12)</f>
        <v/>
      </c>
      <c r="AA19" s="18" t="str">
        <f t="shared" ref="AA19:AD19" si="19">IF(AY12="","",AY12)</f>
        <v/>
      </c>
      <c r="AB19" s="18" t="str">
        <f t="shared" si="19"/>
        <v/>
      </c>
      <c r="AC19" s="18" t="str">
        <f t="shared" si="19"/>
        <v/>
      </c>
      <c r="AD19" s="18" t="str">
        <f t="shared" si="19"/>
        <v/>
      </c>
      <c r="AE19" s="357"/>
      <c r="AF19" s="359"/>
      <c r="AG19" s="361"/>
      <c r="AH19" s="18" t="str">
        <f>IF(AX14="","",AX14)</f>
        <v/>
      </c>
      <c r="AI19" s="18" t="str">
        <f t="shared" ref="AI19:AL19" si="20">IF(AY14="","",AY14)</f>
        <v/>
      </c>
      <c r="AJ19" s="18" t="str">
        <f t="shared" si="20"/>
        <v/>
      </c>
      <c r="AK19" s="18" t="str">
        <f t="shared" si="20"/>
        <v/>
      </c>
      <c r="AL19" s="18" t="str">
        <f t="shared" si="20"/>
        <v/>
      </c>
      <c r="AM19" s="357"/>
      <c r="AN19" s="359"/>
      <c r="AO19" s="361"/>
      <c r="AP19" s="18" t="str">
        <f>IF(AX16="","",AX16)</f>
        <v/>
      </c>
      <c r="AQ19" s="18" t="str">
        <f>IF(AY16="","",AY16)</f>
        <v/>
      </c>
      <c r="AR19" s="18" t="str">
        <f>IF(AZ16="","",AZ16)</f>
        <v/>
      </c>
      <c r="AS19" s="18" t="str">
        <f>IF(BA16="","",BA16)</f>
        <v/>
      </c>
      <c r="AT19" s="228" t="str">
        <f>IF(BB16="","",BB16)</f>
        <v/>
      </c>
      <c r="AU19" s="365"/>
      <c r="AV19" s="366"/>
      <c r="AW19" s="366"/>
      <c r="AX19" s="366"/>
      <c r="AY19" s="366"/>
      <c r="AZ19" s="366"/>
      <c r="BA19" s="366"/>
      <c r="BB19" s="367"/>
      <c r="BC19" s="369"/>
      <c r="BD19" s="347"/>
      <c r="BE19" s="347"/>
      <c r="BF19" s="347"/>
      <c r="BG19" s="349"/>
      <c r="BH19" s="351"/>
      <c r="BI19" s="354" t="str">
        <f>IF(BK18=0,"-",BI18/BK18)</f>
        <v>-</v>
      </c>
      <c r="BJ19" s="354"/>
      <c r="BK19" s="355"/>
      <c r="BL19" s="354" t="str">
        <f>IF(BN18=0,"-",BL18/BN18)</f>
        <v>-</v>
      </c>
      <c r="BM19" s="354"/>
      <c r="BN19" s="354"/>
      <c r="BO19" s="353"/>
      <c r="BQ19" s="122">
        <v>13</v>
      </c>
      <c r="BR19" s="123" t="s">
        <v>44</v>
      </c>
      <c r="BS19" s="123" t="str">
        <f t="shared" si="0"/>
        <v/>
      </c>
      <c r="BT19" s="123"/>
      <c r="BU19" s="124">
        <f t="shared" si="11"/>
        <v>0</v>
      </c>
      <c r="BV19" s="123" t="e">
        <f t="shared" si="2"/>
        <v>#N/A</v>
      </c>
      <c r="BW19" s="124">
        <f t="shared" si="12"/>
        <v>0</v>
      </c>
      <c r="BX19" s="123" t="e">
        <f t="shared" si="4"/>
        <v>#N/A</v>
      </c>
      <c r="BY19" s="125">
        <v>1</v>
      </c>
      <c r="BZ19" s="123" t="s">
        <v>44</v>
      </c>
      <c r="CA19" s="123"/>
      <c r="CB19" s="126"/>
    </row>
    <row r="20" spans="1:84" s="89" customFormat="1" ht="17.45" hidden="1" customHeight="1">
      <c r="A20" s="84"/>
      <c r="B20" s="222"/>
      <c r="C20" s="96"/>
      <c r="D20" s="233"/>
      <c r="E20" s="246"/>
      <c r="F20" s="247"/>
      <c r="G20" s="248"/>
      <c r="H20" s="249"/>
      <c r="I20" s="250"/>
      <c r="J20" s="251"/>
      <c r="K20" s="251"/>
      <c r="L20" s="251"/>
      <c r="M20" s="251"/>
      <c r="N20" s="251"/>
      <c r="O20" s="248"/>
      <c r="P20" s="249"/>
      <c r="Q20" s="250"/>
      <c r="R20" s="251"/>
      <c r="S20" s="251"/>
      <c r="T20" s="251"/>
      <c r="U20" s="251"/>
      <c r="V20" s="251"/>
      <c r="W20" s="248"/>
      <c r="X20" s="249"/>
      <c r="Y20" s="250"/>
      <c r="Z20" s="251"/>
      <c r="AA20" s="251"/>
      <c r="AB20" s="251"/>
      <c r="AC20" s="251"/>
      <c r="AD20" s="251"/>
      <c r="AE20" s="248"/>
      <c r="AF20" s="249"/>
      <c r="AG20" s="250"/>
      <c r="AH20" s="251"/>
      <c r="AI20" s="251"/>
      <c r="AJ20" s="251"/>
      <c r="AK20" s="251"/>
      <c r="AL20" s="251"/>
      <c r="AM20" s="252"/>
      <c r="AN20" s="252"/>
      <c r="AO20" s="252"/>
      <c r="AP20" s="252"/>
      <c r="AQ20" s="252"/>
      <c r="AR20" s="252"/>
      <c r="AS20" s="252"/>
      <c r="AT20" s="252"/>
      <c r="AU20" s="252"/>
      <c r="AV20" s="252"/>
      <c r="AW20" s="252"/>
      <c r="AX20" s="252"/>
      <c r="AY20" s="252"/>
      <c r="AZ20" s="252"/>
      <c r="BA20" s="252"/>
      <c r="BB20" s="252"/>
      <c r="BC20" s="253"/>
      <c r="BD20" s="253"/>
      <c r="BE20" s="253"/>
      <c r="BF20" s="253"/>
      <c r="BG20" s="253"/>
      <c r="BH20" s="254"/>
      <c r="BI20" s="255"/>
      <c r="BJ20" s="255"/>
      <c r="BK20" s="255"/>
      <c r="BL20" s="255"/>
      <c r="BM20" s="255"/>
      <c r="BN20" s="255"/>
      <c r="BO20" s="256"/>
      <c r="BQ20" s="127">
        <v>14</v>
      </c>
      <c r="BR20" s="123" t="s">
        <v>44</v>
      </c>
      <c r="BS20" s="123" t="str">
        <f t="shared" si="0"/>
        <v/>
      </c>
      <c r="BT20" s="123"/>
      <c r="BU20" s="124">
        <f t="shared" si="11"/>
        <v>0</v>
      </c>
      <c r="BV20" s="123" t="e">
        <f t="shared" si="2"/>
        <v>#N/A</v>
      </c>
      <c r="BW20" s="124">
        <f t="shared" si="12"/>
        <v>0</v>
      </c>
      <c r="BX20" s="123" t="e">
        <f t="shared" si="4"/>
        <v>#N/A</v>
      </c>
      <c r="BY20" s="125">
        <v>1</v>
      </c>
      <c r="BZ20" s="123" t="s">
        <v>44</v>
      </c>
      <c r="CA20" s="123"/>
      <c r="CB20" s="126"/>
    </row>
    <row r="21" spans="1:84" s="89" customFormat="1" ht="17.45" hidden="1" customHeight="1">
      <c r="A21" s="84"/>
      <c r="B21" s="222"/>
      <c r="C21" s="96"/>
      <c r="D21" s="233"/>
      <c r="E21" s="246"/>
      <c r="F21" s="247"/>
      <c r="G21" s="248"/>
      <c r="H21" s="249"/>
      <c r="I21" s="250"/>
      <c r="J21" s="251"/>
      <c r="K21" s="251"/>
      <c r="L21" s="251"/>
      <c r="M21" s="251"/>
      <c r="N21" s="251"/>
      <c r="O21" s="248"/>
      <c r="P21" s="249"/>
      <c r="Q21" s="250"/>
      <c r="R21" s="251"/>
      <c r="S21" s="251"/>
      <c r="T21" s="251"/>
      <c r="U21" s="251"/>
      <c r="V21" s="251"/>
      <c r="W21" s="248"/>
      <c r="X21" s="249"/>
      <c r="Y21" s="250"/>
      <c r="Z21" s="251"/>
      <c r="AA21" s="251"/>
      <c r="AB21" s="251"/>
      <c r="AC21" s="251"/>
      <c r="AD21" s="251"/>
      <c r="AE21" s="248"/>
      <c r="AF21" s="249"/>
      <c r="AG21" s="250"/>
      <c r="AH21" s="251"/>
      <c r="AI21" s="251"/>
      <c r="AJ21" s="251"/>
      <c r="AK21" s="251"/>
      <c r="AL21" s="251"/>
      <c r="AM21" s="252"/>
      <c r="AN21" s="252"/>
      <c r="AO21" s="252"/>
      <c r="AP21" s="252"/>
      <c r="AQ21" s="252"/>
      <c r="AR21" s="252"/>
      <c r="AS21" s="252"/>
      <c r="AT21" s="252"/>
      <c r="AU21" s="252"/>
      <c r="AV21" s="252"/>
      <c r="AW21" s="252"/>
      <c r="AX21" s="252"/>
      <c r="AY21" s="252"/>
      <c r="AZ21" s="252"/>
      <c r="BA21" s="252"/>
      <c r="BB21" s="252"/>
      <c r="BC21" s="253"/>
      <c r="BD21" s="253"/>
      <c r="BE21" s="253"/>
      <c r="BF21" s="253"/>
      <c r="BG21" s="253"/>
      <c r="BH21" s="254"/>
      <c r="BI21" s="255"/>
      <c r="BJ21" s="255"/>
      <c r="BK21" s="255"/>
      <c r="BL21" s="255"/>
      <c r="BM21" s="255"/>
      <c r="BN21" s="255"/>
      <c r="BO21" s="256"/>
      <c r="BQ21" s="127">
        <v>15</v>
      </c>
      <c r="BR21" s="128" t="s">
        <v>44</v>
      </c>
      <c r="BS21" s="123" t="str">
        <f t="shared" si="0"/>
        <v/>
      </c>
      <c r="BT21" s="128"/>
      <c r="BU21" s="225">
        <f t="shared" si="11"/>
        <v>0</v>
      </c>
      <c r="BV21" s="123" t="e">
        <f t="shared" si="2"/>
        <v>#N/A</v>
      </c>
      <c r="BW21" s="225">
        <f t="shared" si="12"/>
        <v>0</v>
      </c>
      <c r="BX21" s="123" t="e">
        <f t="shared" si="4"/>
        <v>#N/A</v>
      </c>
      <c r="BY21" s="125">
        <v>1</v>
      </c>
      <c r="BZ21" s="123" t="s">
        <v>44</v>
      </c>
      <c r="CA21" s="128"/>
      <c r="CB21" s="129"/>
    </row>
    <row r="22" spans="1:84" s="89" customFormat="1" ht="17.45" hidden="1" customHeight="1" thickBot="1">
      <c r="A22" s="84"/>
      <c r="B22" s="108"/>
      <c r="C22" s="223"/>
      <c r="D22" s="245"/>
      <c r="E22" s="257"/>
      <c r="F22" s="258"/>
      <c r="G22" s="259"/>
      <c r="H22" s="260"/>
      <c r="I22" s="261"/>
      <c r="J22" s="262"/>
      <c r="K22" s="262"/>
      <c r="L22" s="262"/>
      <c r="M22" s="262"/>
      <c r="N22" s="262"/>
      <c r="O22" s="259"/>
      <c r="P22" s="260"/>
      <c r="Q22" s="261"/>
      <c r="R22" s="262"/>
      <c r="S22" s="262"/>
      <c r="T22" s="262"/>
      <c r="U22" s="262"/>
      <c r="V22" s="262"/>
      <c r="W22" s="259"/>
      <c r="X22" s="260"/>
      <c r="Y22" s="261"/>
      <c r="Z22" s="262"/>
      <c r="AA22" s="262"/>
      <c r="AB22" s="262"/>
      <c r="AC22" s="262"/>
      <c r="AD22" s="262"/>
      <c r="AE22" s="259"/>
      <c r="AF22" s="260"/>
      <c r="AG22" s="261"/>
      <c r="AH22" s="262"/>
      <c r="AI22" s="262"/>
      <c r="AJ22" s="262"/>
      <c r="AK22" s="262"/>
      <c r="AL22" s="262"/>
      <c r="AM22" s="263"/>
      <c r="AN22" s="263"/>
      <c r="AO22" s="263"/>
      <c r="AP22" s="263"/>
      <c r="AQ22" s="263"/>
      <c r="AR22" s="263"/>
      <c r="AS22" s="263"/>
      <c r="AT22" s="263"/>
      <c r="AU22" s="263"/>
      <c r="AV22" s="263"/>
      <c r="AW22" s="263"/>
      <c r="AX22" s="263"/>
      <c r="AY22" s="263"/>
      <c r="AZ22" s="263"/>
      <c r="BA22" s="263"/>
      <c r="BB22" s="263"/>
      <c r="BC22" s="264"/>
      <c r="BD22" s="264"/>
      <c r="BE22" s="264"/>
      <c r="BF22" s="264"/>
      <c r="BG22" s="264"/>
      <c r="BH22" s="265"/>
      <c r="BI22" s="266"/>
      <c r="BJ22" s="266"/>
      <c r="BK22" s="266"/>
      <c r="BL22" s="266"/>
      <c r="BM22" s="266"/>
      <c r="BN22" s="266"/>
      <c r="BO22" s="267"/>
      <c r="BQ22" s="226"/>
      <c r="BR22" s="226"/>
      <c r="BS22" s="226"/>
      <c r="BT22" s="226"/>
      <c r="BU22" s="226"/>
      <c r="BV22" s="226"/>
      <c r="BW22" s="226"/>
      <c r="BX22" s="226"/>
      <c r="BY22" s="226"/>
      <c r="BZ22" s="226"/>
      <c r="CA22" s="226"/>
      <c r="CB22" s="226"/>
    </row>
    <row r="23" spans="1:84" s="89" customFormat="1" ht="17.45" customHeight="1">
      <c r="A23" s="84"/>
      <c r="B23" s="85"/>
      <c r="C23" s="224"/>
      <c r="D23" s="86"/>
      <c r="E23" s="87"/>
      <c r="F23" s="77"/>
      <c r="G23" s="78"/>
      <c r="H23" s="113"/>
      <c r="I23" s="112"/>
      <c r="J23" s="79"/>
      <c r="K23" s="79"/>
      <c r="L23" s="79"/>
      <c r="M23" s="79"/>
      <c r="N23" s="79"/>
      <c r="O23" s="78"/>
      <c r="P23" s="113"/>
      <c r="Q23" s="112"/>
      <c r="R23" s="79"/>
      <c r="S23" s="79"/>
      <c r="T23" s="79"/>
      <c r="U23" s="79"/>
      <c r="V23" s="79"/>
      <c r="W23" s="78"/>
      <c r="X23" s="113"/>
      <c r="Y23" s="112"/>
      <c r="Z23" s="79"/>
      <c r="AA23" s="79"/>
      <c r="AB23" s="79"/>
      <c r="AC23" s="79"/>
      <c r="AD23" s="79"/>
      <c r="AE23" s="78"/>
      <c r="AF23" s="113"/>
      <c r="AG23" s="112"/>
      <c r="AH23" s="79"/>
      <c r="AI23" s="79"/>
      <c r="AJ23" s="79"/>
      <c r="AK23" s="79"/>
      <c r="AL23" s="79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0"/>
      <c r="BD23" s="80"/>
      <c r="BE23" s="80"/>
      <c r="BF23" s="80"/>
      <c r="BG23" s="80"/>
      <c r="BH23" s="81"/>
      <c r="BI23" s="82"/>
      <c r="BJ23" s="82"/>
      <c r="BK23" s="82"/>
      <c r="BL23" s="82"/>
      <c r="BM23" s="82"/>
      <c r="BN23" s="82"/>
      <c r="BO23" s="83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</row>
    <row r="24" spans="1:84" s="89" customFormat="1" ht="17.45" customHeight="1">
      <c r="A24" s="84"/>
      <c r="B24" s="85"/>
      <c r="C24" s="224"/>
      <c r="D24" s="86"/>
      <c r="E24" s="87"/>
      <c r="F24" s="77"/>
      <c r="G24" s="78"/>
      <c r="H24" s="207"/>
      <c r="I24" s="208"/>
      <c r="J24" s="79"/>
      <c r="K24" s="79"/>
      <c r="L24" s="79"/>
      <c r="M24" s="79"/>
      <c r="N24" s="79"/>
      <c r="O24" s="78"/>
      <c r="P24" s="207"/>
      <c r="Q24" s="208"/>
      <c r="R24" s="79"/>
      <c r="S24" s="79"/>
      <c r="T24" s="79"/>
      <c r="U24" s="79"/>
      <c r="V24" s="79"/>
      <c r="W24" s="78"/>
      <c r="X24" s="207"/>
      <c r="Y24" s="208"/>
      <c r="Z24" s="79"/>
      <c r="AA24" s="79"/>
      <c r="AB24" s="79"/>
      <c r="AC24" s="79"/>
      <c r="AD24" s="79"/>
      <c r="AE24" s="78"/>
      <c r="AF24" s="207"/>
      <c r="AG24" s="208"/>
      <c r="AH24" s="79"/>
      <c r="AI24" s="79"/>
      <c r="AJ24" s="79"/>
      <c r="AK24" s="79"/>
      <c r="AL24" s="79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0"/>
      <c r="BD24" s="80"/>
      <c r="BE24" s="80"/>
      <c r="BF24" s="80"/>
      <c r="BG24" s="80"/>
      <c r="BH24" s="81"/>
      <c r="BI24" s="82"/>
      <c r="BJ24" s="82"/>
      <c r="BK24" s="82"/>
      <c r="BL24" s="82"/>
      <c r="BM24" s="82"/>
      <c r="BN24" s="82"/>
      <c r="BO24" s="83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</row>
    <row r="25" spans="1:84" s="89" customFormat="1" ht="17.45" customHeight="1">
      <c r="A25" s="84"/>
      <c r="B25" s="85"/>
      <c r="C25" s="224"/>
      <c r="D25" s="86"/>
      <c r="E25" s="87"/>
      <c r="F25" s="77"/>
      <c r="G25" s="78"/>
      <c r="H25" s="207"/>
      <c r="I25" s="208"/>
      <c r="J25" s="79"/>
      <c r="K25" s="79"/>
      <c r="L25" s="79"/>
      <c r="M25" s="79"/>
      <c r="N25" s="79"/>
      <c r="O25" s="78"/>
      <c r="P25" s="207"/>
      <c r="Q25" s="208"/>
      <c r="R25" s="79"/>
      <c r="S25" s="79"/>
      <c r="T25" s="79"/>
      <c r="U25" s="79"/>
      <c r="V25" s="79"/>
      <c r="W25" s="78"/>
      <c r="X25" s="207"/>
      <c r="Y25" s="208"/>
      <c r="Z25" s="79"/>
      <c r="AA25" s="79"/>
      <c r="AB25" s="79"/>
      <c r="AC25" s="79"/>
      <c r="AD25" s="79"/>
      <c r="AE25" s="78"/>
      <c r="AF25" s="207"/>
      <c r="AG25" s="208"/>
      <c r="AH25" s="79"/>
      <c r="AI25" s="79"/>
      <c r="AJ25" s="79"/>
      <c r="AK25" s="79"/>
      <c r="AL25" s="79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0"/>
      <c r="BD25" s="80"/>
      <c r="BE25" s="80"/>
      <c r="BF25" s="80"/>
      <c r="BG25" s="80"/>
      <c r="BH25" s="81"/>
      <c r="BI25" s="82"/>
      <c r="BJ25" s="82"/>
      <c r="BK25" s="82"/>
      <c r="BL25" s="82"/>
      <c r="BM25" s="82"/>
      <c r="BN25" s="82"/>
      <c r="BO25" s="83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</row>
    <row r="26" spans="1:84" s="89" customFormat="1" ht="17.45" hidden="1" customHeight="1">
      <c r="A26" s="84"/>
      <c r="B26" s="444" t="s">
        <v>29</v>
      </c>
      <c r="C26" s="445"/>
      <c r="D26" s="445"/>
      <c r="E26" s="448" t="s">
        <v>62</v>
      </c>
      <c r="F26" s="449"/>
      <c r="G26" s="450">
        <v>1</v>
      </c>
      <c r="H26" s="451"/>
      <c r="I26" s="451"/>
      <c r="J26" s="451"/>
      <c r="K26" s="451"/>
      <c r="L26" s="451"/>
      <c r="M26" s="451"/>
      <c r="N26" s="451"/>
      <c r="O26" s="450">
        <v>2</v>
      </c>
      <c r="P26" s="451"/>
      <c r="Q26" s="451"/>
      <c r="R26" s="451"/>
      <c r="S26" s="451"/>
      <c r="T26" s="451"/>
      <c r="U26" s="451"/>
      <c r="V26" s="454"/>
      <c r="W26" s="450">
        <v>3</v>
      </c>
      <c r="X26" s="451"/>
      <c r="Y26" s="451"/>
      <c r="Z26" s="451"/>
      <c r="AA26" s="451"/>
      <c r="AB26" s="451"/>
      <c r="AC26" s="451"/>
      <c r="AD26" s="454"/>
      <c r="AE26" s="450">
        <v>4</v>
      </c>
      <c r="AF26" s="451"/>
      <c r="AG26" s="451"/>
      <c r="AH26" s="451"/>
      <c r="AI26" s="451"/>
      <c r="AJ26" s="451"/>
      <c r="AK26" s="451"/>
      <c r="AL26" s="454"/>
      <c r="AM26" s="456">
        <v>5</v>
      </c>
      <c r="AN26" s="457"/>
      <c r="AO26" s="457"/>
      <c r="AP26" s="457"/>
      <c r="AQ26" s="457"/>
      <c r="AR26" s="457"/>
      <c r="AS26" s="457"/>
      <c r="AT26" s="457"/>
      <c r="AU26" s="456">
        <v>6</v>
      </c>
      <c r="AV26" s="457"/>
      <c r="AW26" s="457"/>
      <c r="AX26" s="457"/>
      <c r="AY26" s="457"/>
      <c r="AZ26" s="457"/>
      <c r="BA26" s="457"/>
      <c r="BB26" s="460"/>
      <c r="BC26" s="213"/>
      <c r="BD26" s="91"/>
      <c r="BE26" s="91"/>
      <c r="BF26" s="91"/>
      <c r="BG26" s="214"/>
      <c r="BH26" s="462" t="s">
        <v>24</v>
      </c>
      <c r="BI26" s="424" t="s">
        <v>25</v>
      </c>
      <c r="BJ26" s="425"/>
      <c r="BK26" s="426"/>
      <c r="BL26" s="424" t="s">
        <v>27</v>
      </c>
      <c r="BM26" s="425"/>
      <c r="BN26" s="426"/>
      <c r="BO26" s="427" t="s">
        <v>22</v>
      </c>
      <c r="BQ26" s="121" t="s">
        <v>35</v>
      </c>
      <c r="BR26" s="121" t="s">
        <v>36</v>
      </c>
      <c r="BS26" s="121" t="s">
        <v>37</v>
      </c>
      <c r="BT26" s="121"/>
      <c r="BU26" s="121" t="s">
        <v>38</v>
      </c>
      <c r="BV26" s="121" t="s">
        <v>39</v>
      </c>
      <c r="BW26" s="121" t="s">
        <v>38</v>
      </c>
      <c r="BX26" s="121" t="s">
        <v>40</v>
      </c>
      <c r="BY26" s="370" t="s">
        <v>41</v>
      </c>
      <c r="BZ26" s="371"/>
      <c r="CA26" s="121" t="s">
        <v>42</v>
      </c>
      <c r="CB26" s="121" t="s">
        <v>43</v>
      </c>
    </row>
    <row r="27" spans="1:84" s="89" customFormat="1" ht="17.45" hidden="1" customHeight="1" thickBot="1">
      <c r="A27" s="84"/>
      <c r="B27" s="446"/>
      <c r="C27" s="447"/>
      <c r="D27" s="447"/>
      <c r="E27" s="234" t="s">
        <v>32</v>
      </c>
      <c r="F27" s="235" t="s">
        <v>31</v>
      </c>
      <c r="G27" s="452"/>
      <c r="H27" s="453"/>
      <c r="I27" s="453"/>
      <c r="J27" s="453"/>
      <c r="K27" s="453"/>
      <c r="L27" s="453"/>
      <c r="M27" s="453"/>
      <c r="N27" s="453"/>
      <c r="O27" s="452"/>
      <c r="P27" s="453"/>
      <c r="Q27" s="453"/>
      <c r="R27" s="453"/>
      <c r="S27" s="453"/>
      <c r="T27" s="453"/>
      <c r="U27" s="453"/>
      <c r="V27" s="455"/>
      <c r="W27" s="452"/>
      <c r="X27" s="453"/>
      <c r="Y27" s="453"/>
      <c r="Z27" s="453"/>
      <c r="AA27" s="453"/>
      <c r="AB27" s="453"/>
      <c r="AC27" s="453"/>
      <c r="AD27" s="455"/>
      <c r="AE27" s="452"/>
      <c r="AF27" s="453"/>
      <c r="AG27" s="453"/>
      <c r="AH27" s="453"/>
      <c r="AI27" s="453"/>
      <c r="AJ27" s="453"/>
      <c r="AK27" s="453"/>
      <c r="AL27" s="455"/>
      <c r="AM27" s="458"/>
      <c r="AN27" s="459"/>
      <c r="AO27" s="459"/>
      <c r="AP27" s="459"/>
      <c r="AQ27" s="459"/>
      <c r="AR27" s="459"/>
      <c r="AS27" s="459"/>
      <c r="AT27" s="459"/>
      <c r="AU27" s="458"/>
      <c r="AV27" s="459"/>
      <c r="AW27" s="459"/>
      <c r="AX27" s="459"/>
      <c r="AY27" s="459"/>
      <c r="AZ27" s="459"/>
      <c r="BA27" s="459"/>
      <c r="BB27" s="461"/>
      <c r="BC27" s="215"/>
      <c r="BD27" s="216"/>
      <c r="BE27" s="216"/>
      <c r="BF27" s="216"/>
      <c r="BG27" s="217"/>
      <c r="BH27" s="463"/>
      <c r="BI27" s="429" t="s">
        <v>26</v>
      </c>
      <c r="BJ27" s="430"/>
      <c r="BK27" s="431"/>
      <c r="BL27" s="432" t="s">
        <v>26</v>
      </c>
      <c r="BM27" s="433"/>
      <c r="BN27" s="434"/>
      <c r="BO27" s="428"/>
      <c r="BQ27" s="122">
        <v>16</v>
      </c>
      <c r="BR27" s="123" t="s">
        <v>67</v>
      </c>
      <c r="BS27" s="123" t="str">
        <f>CONCATENATE(B28,C28,D28)</f>
        <v>3-5</v>
      </c>
      <c r="BT27" s="123"/>
      <c r="BU27" s="124">
        <f>B28</f>
        <v>3</v>
      </c>
      <c r="BV27" s="123">
        <f>VLOOKUP(BU27,$CA$27:$CB$32,2,FALSE)</f>
        <v>6</v>
      </c>
      <c r="BW27" s="124">
        <f>D28</f>
        <v>5</v>
      </c>
      <c r="BX27" s="123" t="str">
        <f>VLOOKUP(BW27,$CA$27:$CB$32,2,FALSE)</f>
        <v/>
      </c>
      <c r="BY27" s="125">
        <v>2</v>
      </c>
      <c r="BZ27" s="123" t="s">
        <v>67</v>
      </c>
      <c r="CA27" s="123">
        <v>1</v>
      </c>
      <c r="CB27" s="126">
        <f>F28</f>
        <v>2</v>
      </c>
      <c r="CE27" s="327">
        <f>BO28</f>
        <v>0</v>
      </c>
      <c r="CF27" s="327">
        <f>F28</f>
        <v>2</v>
      </c>
    </row>
    <row r="28" spans="1:84" s="89" customFormat="1" ht="17.45" hidden="1" customHeight="1">
      <c r="A28" s="300">
        <v>1</v>
      </c>
      <c r="B28" s="313">
        <v>3</v>
      </c>
      <c r="C28" s="301" t="s">
        <v>11</v>
      </c>
      <c r="D28" s="302">
        <v>5</v>
      </c>
      <c r="E28" s="236">
        <v>1</v>
      </c>
      <c r="F28" s="239">
        <f>IF(lista!B9="2.",lista!C9,"")</f>
        <v>2</v>
      </c>
      <c r="G28" s="435"/>
      <c r="H28" s="435"/>
      <c r="I28" s="435"/>
      <c r="J28" s="435"/>
      <c r="K28" s="435"/>
      <c r="L28" s="435"/>
      <c r="M28" s="435"/>
      <c r="N28" s="436"/>
      <c r="O28" s="437"/>
      <c r="P28" s="438" t="s">
        <v>5</v>
      </c>
      <c r="Q28" s="439"/>
      <c r="R28" s="15"/>
      <c r="S28" s="15"/>
      <c r="T28" s="15"/>
      <c r="U28" s="15"/>
      <c r="V28" s="15"/>
      <c r="W28" s="437"/>
      <c r="X28" s="438" t="s">
        <v>5</v>
      </c>
      <c r="Y28" s="439"/>
      <c r="Z28" s="15"/>
      <c r="AA28" s="15"/>
      <c r="AB28" s="15"/>
      <c r="AC28" s="15"/>
      <c r="AD28" s="15"/>
      <c r="AE28" s="437"/>
      <c r="AF28" s="438" t="s">
        <v>5</v>
      </c>
      <c r="AG28" s="439"/>
      <c r="AH28" s="15"/>
      <c r="AI28" s="15"/>
      <c r="AJ28" s="15"/>
      <c r="AK28" s="15"/>
      <c r="AL28" s="15"/>
      <c r="AM28" s="437"/>
      <c r="AN28" s="438" t="s">
        <v>5</v>
      </c>
      <c r="AO28" s="439"/>
      <c r="AP28" s="15"/>
      <c r="AQ28" s="15"/>
      <c r="AR28" s="15"/>
      <c r="AS28" s="15"/>
      <c r="AT28" s="210"/>
      <c r="AU28" s="440"/>
      <c r="AV28" s="438" t="s">
        <v>5</v>
      </c>
      <c r="AW28" s="439"/>
      <c r="AX28" s="15"/>
      <c r="AY28" s="15"/>
      <c r="AZ28" s="15"/>
      <c r="BA28" s="15"/>
      <c r="BB28" s="29"/>
      <c r="BC28" s="442">
        <f>IF(O28="",0,IF(O28=3,2,1))</f>
        <v>0</v>
      </c>
      <c r="BD28" s="443">
        <f>IF(W28="",0,IF(W28=3,2,1))</f>
        <v>0</v>
      </c>
      <c r="BE28" s="443">
        <f>IF(AE28="",0,IF(AE28=3,2,1))</f>
        <v>0</v>
      </c>
      <c r="BF28" s="418">
        <f>IF(AM28="",0,IF(AM28=3,2,1))</f>
        <v>0</v>
      </c>
      <c r="BG28" s="419">
        <f>IF(AU28="",0,IF(AU28=3,2,1))</f>
        <v>0</v>
      </c>
      <c r="BH28" s="375">
        <f>SUM(BC28:BG29)</f>
        <v>0</v>
      </c>
      <c r="BI28" s="26">
        <f>SUM(O28,W28,AE28,AM28,AU28)</f>
        <v>0</v>
      </c>
      <c r="BJ28" s="6" t="s">
        <v>5</v>
      </c>
      <c r="BK28" s="16">
        <f>SUM(Q28,Y28,AG28,AO28,AW28)</f>
        <v>0</v>
      </c>
      <c r="BL28" s="23">
        <f>SUM(R28:V28,Z28:AD28,AH28:AL28,AP28:AT28,AX28:BB28)</f>
        <v>0</v>
      </c>
      <c r="BM28" s="7" t="s">
        <v>5</v>
      </c>
      <c r="BN28" s="20">
        <f>SUM(R29:V29,Z29:AD29,AH29:AL29,AP29:AT29,AX29:BB29)</f>
        <v>0</v>
      </c>
      <c r="BO28" s="420"/>
      <c r="BQ28" s="122">
        <v>17</v>
      </c>
      <c r="BR28" s="123" t="s">
        <v>67</v>
      </c>
      <c r="BS28" s="123" t="str">
        <f t="shared" ref="BS28:BS41" si="21">CONCATENATE(B29,C29,D29)</f>
        <v>2-4</v>
      </c>
      <c r="BT28" s="123"/>
      <c r="BU28" s="124">
        <f t="shared" ref="BU28:BU41" si="22">B29</f>
        <v>2</v>
      </c>
      <c r="BV28" s="123">
        <f t="shared" ref="BV28:BV41" si="23">VLOOKUP(BU28,$CA$27:$CB$32,2,FALSE)</f>
        <v>3</v>
      </c>
      <c r="BW28" s="124">
        <f t="shared" ref="BW28:BW41" si="24">D29</f>
        <v>4</v>
      </c>
      <c r="BX28" s="123">
        <f t="shared" ref="BX28:BX41" si="25">VLOOKUP(BW28,$CA$27:$CB$32,2,FALSE)</f>
        <v>7</v>
      </c>
      <c r="BY28" s="125">
        <v>2</v>
      </c>
      <c r="BZ28" s="123" t="s">
        <v>67</v>
      </c>
      <c r="CA28" s="123">
        <v>2</v>
      </c>
      <c r="CB28" s="126">
        <f>F30</f>
        <v>3</v>
      </c>
      <c r="CE28" s="327">
        <f>BO30</f>
        <v>0</v>
      </c>
      <c r="CF28" s="327">
        <f>F30</f>
        <v>3</v>
      </c>
    </row>
    <row r="29" spans="1:84" s="89" customFormat="1" ht="17.45" hidden="1" customHeight="1" thickBot="1">
      <c r="A29" s="303">
        <v>2</v>
      </c>
      <c r="B29" s="314">
        <v>2</v>
      </c>
      <c r="C29" s="304" t="s">
        <v>11</v>
      </c>
      <c r="D29" s="305">
        <v>4</v>
      </c>
      <c r="E29" s="237">
        <v>2</v>
      </c>
      <c r="F29" s="238">
        <f>IF(lista!B9="2.",lista!F9,"")</f>
        <v>0</v>
      </c>
      <c r="G29" s="396"/>
      <c r="H29" s="396"/>
      <c r="I29" s="396"/>
      <c r="J29" s="396"/>
      <c r="K29" s="396"/>
      <c r="L29" s="396"/>
      <c r="M29" s="396"/>
      <c r="N29" s="397"/>
      <c r="O29" s="398"/>
      <c r="P29" s="399"/>
      <c r="Q29" s="400"/>
      <c r="R29" s="9"/>
      <c r="S29" s="9"/>
      <c r="T29" s="9"/>
      <c r="U29" s="9"/>
      <c r="V29" s="9"/>
      <c r="W29" s="356"/>
      <c r="X29" s="358"/>
      <c r="Y29" s="360"/>
      <c r="Z29" s="21"/>
      <c r="AA29" s="21"/>
      <c r="AB29" s="21"/>
      <c r="AC29" s="21"/>
      <c r="AD29" s="21"/>
      <c r="AE29" s="356"/>
      <c r="AF29" s="358"/>
      <c r="AG29" s="360"/>
      <c r="AH29" s="21"/>
      <c r="AI29" s="21"/>
      <c r="AJ29" s="21"/>
      <c r="AK29" s="21"/>
      <c r="AL29" s="21"/>
      <c r="AM29" s="356"/>
      <c r="AN29" s="358"/>
      <c r="AO29" s="360"/>
      <c r="AP29" s="21"/>
      <c r="AQ29" s="21"/>
      <c r="AR29" s="21"/>
      <c r="AS29" s="21"/>
      <c r="AT29" s="211"/>
      <c r="AU29" s="441"/>
      <c r="AV29" s="358"/>
      <c r="AW29" s="360"/>
      <c r="AX29" s="21"/>
      <c r="AY29" s="21"/>
      <c r="AZ29" s="21"/>
      <c r="BA29" s="21"/>
      <c r="BB29" s="30"/>
      <c r="BC29" s="392"/>
      <c r="BD29" s="372"/>
      <c r="BE29" s="372"/>
      <c r="BF29" s="373"/>
      <c r="BG29" s="377"/>
      <c r="BH29" s="378"/>
      <c r="BI29" s="379" t="str">
        <f>IF(BK28=0,"-",BI28/BK28)</f>
        <v>-</v>
      </c>
      <c r="BJ29" s="380"/>
      <c r="BK29" s="381"/>
      <c r="BL29" s="380" t="str">
        <f>IF(BN28=0,"-",BL28/BN28)</f>
        <v>-</v>
      </c>
      <c r="BM29" s="380"/>
      <c r="BN29" s="380"/>
      <c r="BO29" s="352"/>
      <c r="BQ29" s="122">
        <v>18</v>
      </c>
      <c r="BR29" s="123" t="s">
        <v>67</v>
      </c>
      <c r="BS29" s="123" t="str">
        <f t="shared" si="21"/>
        <v>2-5</v>
      </c>
      <c r="BT29" s="123"/>
      <c r="BU29" s="124">
        <f t="shared" si="22"/>
        <v>2</v>
      </c>
      <c r="BV29" s="123">
        <f t="shared" si="23"/>
        <v>3</v>
      </c>
      <c r="BW29" s="124">
        <f t="shared" si="24"/>
        <v>5</v>
      </c>
      <c r="BX29" s="123" t="str">
        <f t="shared" si="25"/>
        <v/>
      </c>
      <c r="BY29" s="125">
        <v>2</v>
      </c>
      <c r="BZ29" s="123" t="s">
        <v>67</v>
      </c>
      <c r="CA29" s="123">
        <v>3</v>
      </c>
      <c r="CB29" s="126">
        <f>F32</f>
        <v>6</v>
      </c>
      <c r="CE29" s="327">
        <f>BO32</f>
        <v>0</v>
      </c>
      <c r="CF29" s="327">
        <f>F32</f>
        <v>6</v>
      </c>
    </row>
    <row r="30" spans="1:84" s="89" customFormat="1" ht="17.45" hidden="1" customHeight="1">
      <c r="A30" s="303">
        <v>1</v>
      </c>
      <c r="B30" s="314">
        <v>2</v>
      </c>
      <c r="C30" s="304" t="s">
        <v>11</v>
      </c>
      <c r="D30" s="305">
        <v>5</v>
      </c>
      <c r="E30" s="236">
        <v>2</v>
      </c>
      <c r="F30" s="239">
        <f>IF(lista!B10="3.",lista!C10,"")</f>
        <v>3</v>
      </c>
      <c r="G30" s="403" t="str">
        <f>IF(Q28="","",Q28)</f>
        <v/>
      </c>
      <c r="H30" s="405" t="s">
        <v>5</v>
      </c>
      <c r="I30" s="407" t="str">
        <f>IF(O28="","",O28)</f>
        <v/>
      </c>
      <c r="J30" s="10" t="str">
        <f>IF(R29="","",R29)</f>
        <v/>
      </c>
      <c r="K30" s="10" t="str">
        <f>IF(S29="","",S29)</f>
        <v/>
      </c>
      <c r="L30" s="10" t="str">
        <f>IF(T29="","",T29)</f>
        <v/>
      </c>
      <c r="M30" s="10" t="str">
        <f>IF(U29="","",U29)</f>
        <v/>
      </c>
      <c r="N30" s="10" t="str">
        <f>IF(V29="","",V29)</f>
        <v/>
      </c>
      <c r="O30" s="422"/>
      <c r="P30" s="422"/>
      <c r="Q30" s="422"/>
      <c r="R30" s="422"/>
      <c r="S30" s="422"/>
      <c r="T30" s="422"/>
      <c r="U30" s="422"/>
      <c r="V30" s="422"/>
      <c r="W30" s="384"/>
      <c r="X30" s="385" t="s">
        <v>5</v>
      </c>
      <c r="Y30" s="386"/>
      <c r="Z30" s="9"/>
      <c r="AA30" s="9"/>
      <c r="AB30" s="9"/>
      <c r="AC30" s="9"/>
      <c r="AD30" s="9"/>
      <c r="AE30" s="384"/>
      <c r="AF30" s="385" t="s">
        <v>5</v>
      </c>
      <c r="AG30" s="423"/>
      <c r="AH30" s="9"/>
      <c r="AI30" s="9"/>
      <c r="AJ30" s="9"/>
      <c r="AK30" s="9"/>
      <c r="AL30" s="9"/>
      <c r="AM30" s="384"/>
      <c r="AN30" s="385" t="s">
        <v>5</v>
      </c>
      <c r="AO30" s="386"/>
      <c r="AP30" s="9"/>
      <c r="AQ30" s="9"/>
      <c r="AR30" s="9"/>
      <c r="AS30" s="9"/>
      <c r="AT30" s="212"/>
      <c r="AU30" s="390"/>
      <c r="AV30" s="385" t="s">
        <v>5</v>
      </c>
      <c r="AW30" s="386"/>
      <c r="AX30" s="9"/>
      <c r="AY30" s="9"/>
      <c r="AZ30" s="9"/>
      <c r="BA30" s="9"/>
      <c r="BB30" s="31"/>
      <c r="BC30" s="392">
        <f>IF(G30="",0,IF(G30=3,2,1))</f>
        <v>0</v>
      </c>
      <c r="BD30" s="372">
        <f>IF(W30="",0,IF(W30=3,2,1))</f>
        <v>0</v>
      </c>
      <c r="BE30" s="372">
        <f>IF(AE30="",0,IF(AE30=3,2,1))</f>
        <v>0</v>
      </c>
      <c r="BF30" s="373">
        <f>IF(AM30="",0,IF(AM30=3,2,1))</f>
        <v>0</v>
      </c>
      <c r="BG30" s="348">
        <f t="shared" ref="BG30" si="26">IF(AU30="",0,IF(AU30=3,2,1))</f>
        <v>0</v>
      </c>
      <c r="BH30" s="375">
        <f t="shared" ref="BH30" si="27">SUM(BC30:BG31)</f>
        <v>0</v>
      </c>
      <c r="BI30" s="27">
        <f>SUM(G30,W30,AE30,AM30,AU30)</f>
        <v>0</v>
      </c>
      <c r="BJ30" s="24" t="s">
        <v>5</v>
      </c>
      <c r="BK30" s="28">
        <f>SUM(I30,Y30,AG30,AO30,AW30)</f>
        <v>0</v>
      </c>
      <c r="BL30" s="25">
        <f>SUM(J30:N30,Z30:AD30,AH30:AL30,AP30:AT30,AX30:BB30)</f>
        <v>0</v>
      </c>
      <c r="BM30" s="8" t="s">
        <v>5</v>
      </c>
      <c r="BN30" s="19">
        <f>SUM(J31:N31,Z31:AD31,AH31:AL31,AP31:AT31,AX31:BB31)</f>
        <v>0</v>
      </c>
      <c r="BO30" s="352"/>
      <c r="BQ30" s="122">
        <v>19</v>
      </c>
      <c r="BR30" s="123" t="s">
        <v>67</v>
      </c>
      <c r="BS30" s="123" t="str">
        <f t="shared" si="21"/>
        <v>1-4</v>
      </c>
      <c r="BT30" s="123"/>
      <c r="BU30" s="124">
        <f t="shared" si="22"/>
        <v>1</v>
      </c>
      <c r="BV30" s="123">
        <f t="shared" si="23"/>
        <v>2</v>
      </c>
      <c r="BW30" s="124">
        <f t="shared" si="24"/>
        <v>4</v>
      </c>
      <c r="BX30" s="123">
        <f t="shared" si="25"/>
        <v>7</v>
      </c>
      <c r="BY30" s="125">
        <v>2</v>
      </c>
      <c r="BZ30" s="123" t="s">
        <v>67</v>
      </c>
      <c r="CA30" s="123">
        <v>4</v>
      </c>
      <c r="CB30" s="126">
        <f>F34</f>
        <v>7</v>
      </c>
      <c r="CE30" s="327">
        <f>BO34</f>
        <v>0</v>
      </c>
      <c r="CF30" s="327">
        <f>F34</f>
        <v>7</v>
      </c>
    </row>
    <row r="31" spans="1:84" s="89" customFormat="1" ht="17.45" hidden="1" customHeight="1" thickBot="1">
      <c r="A31" s="303">
        <v>3</v>
      </c>
      <c r="B31" s="314">
        <v>1</v>
      </c>
      <c r="C31" s="304" t="s">
        <v>11</v>
      </c>
      <c r="D31" s="306">
        <v>4</v>
      </c>
      <c r="E31" s="237">
        <v>3</v>
      </c>
      <c r="F31" s="238">
        <f>IF(lista!B10="3.",lista!F10,"")</f>
        <v>0</v>
      </c>
      <c r="G31" s="421"/>
      <c r="H31" s="414"/>
      <c r="I31" s="415"/>
      <c r="J31" s="10" t="str">
        <f>IF(R28="","",R28)</f>
        <v/>
      </c>
      <c r="K31" s="10" t="str">
        <f>IF(S28="","",S28)</f>
        <v/>
      </c>
      <c r="L31" s="10" t="str">
        <f>IF(T28="","",T28)</f>
        <v/>
      </c>
      <c r="M31" s="10" t="str">
        <f>IF(U28="","",U28)</f>
        <v/>
      </c>
      <c r="N31" s="10" t="str">
        <f>IF(V28="","",V28)</f>
        <v/>
      </c>
      <c r="O31" s="422"/>
      <c r="P31" s="422"/>
      <c r="Q31" s="422"/>
      <c r="R31" s="422"/>
      <c r="S31" s="422"/>
      <c r="T31" s="422"/>
      <c r="U31" s="422"/>
      <c r="V31" s="422"/>
      <c r="W31" s="398"/>
      <c r="X31" s="399"/>
      <c r="Y31" s="400"/>
      <c r="Z31" s="9"/>
      <c r="AA31" s="9"/>
      <c r="AB31" s="9"/>
      <c r="AC31" s="9"/>
      <c r="AD31" s="9"/>
      <c r="AE31" s="398"/>
      <c r="AF31" s="399"/>
      <c r="AG31" s="417"/>
      <c r="AH31" s="9"/>
      <c r="AI31" s="9"/>
      <c r="AJ31" s="9"/>
      <c r="AK31" s="9"/>
      <c r="AL31" s="9"/>
      <c r="AM31" s="398"/>
      <c r="AN31" s="399"/>
      <c r="AO31" s="400"/>
      <c r="AP31" s="9"/>
      <c r="AQ31" s="9"/>
      <c r="AR31" s="9"/>
      <c r="AS31" s="9"/>
      <c r="AT31" s="212"/>
      <c r="AU31" s="401"/>
      <c r="AV31" s="399"/>
      <c r="AW31" s="400"/>
      <c r="AX31" s="9"/>
      <c r="AY31" s="9"/>
      <c r="AZ31" s="9"/>
      <c r="BA31" s="9"/>
      <c r="BB31" s="31"/>
      <c r="BC31" s="392"/>
      <c r="BD31" s="372"/>
      <c r="BE31" s="372"/>
      <c r="BF31" s="373"/>
      <c r="BG31" s="377"/>
      <c r="BH31" s="378"/>
      <c r="BI31" s="379" t="str">
        <f>IF(BK30=0,"-",BI30/BK30)</f>
        <v>-</v>
      </c>
      <c r="BJ31" s="380"/>
      <c r="BK31" s="381"/>
      <c r="BL31" s="380" t="str">
        <f>IF(BN30=0,"-",BL30/BN30)</f>
        <v>-</v>
      </c>
      <c r="BM31" s="380"/>
      <c r="BN31" s="380"/>
      <c r="BO31" s="352"/>
      <c r="BQ31" s="122">
        <v>20</v>
      </c>
      <c r="BR31" s="123" t="s">
        <v>67</v>
      </c>
      <c r="BS31" s="123" t="str">
        <f t="shared" si="21"/>
        <v>2-3</v>
      </c>
      <c r="BT31" s="123"/>
      <c r="BU31" s="124">
        <f t="shared" si="22"/>
        <v>2</v>
      </c>
      <c r="BV31" s="123">
        <f t="shared" si="23"/>
        <v>3</v>
      </c>
      <c r="BW31" s="124">
        <f t="shared" si="24"/>
        <v>3</v>
      </c>
      <c r="BX31" s="123">
        <f t="shared" si="25"/>
        <v>6</v>
      </c>
      <c r="BY31" s="125">
        <v>2</v>
      </c>
      <c r="BZ31" s="123" t="s">
        <v>67</v>
      </c>
      <c r="CA31" s="123">
        <v>5</v>
      </c>
      <c r="CB31" s="126" t="str">
        <f>F36</f>
        <v/>
      </c>
      <c r="CE31" s="327">
        <f>BO36</f>
        <v>0</v>
      </c>
      <c r="CF31" s="327" t="str">
        <f>F36</f>
        <v/>
      </c>
    </row>
    <row r="32" spans="1:84" s="89" customFormat="1" ht="17.45" hidden="1" customHeight="1">
      <c r="A32" s="303">
        <v>1</v>
      </c>
      <c r="B32" s="314">
        <v>2</v>
      </c>
      <c r="C32" s="304" t="s">
        <v>11</v>
      </c>
      <c r="D32" s="306">
        <v>3</v>
      </c>
      <c r="E32" s="236">
        <v>3</v>
      </c>
      <c r="F32" s="239">
        <f>IF(lista!B13="6.",lista!C13,"")</f>
        <v>6</v>
      </c>
      <c r="G32" s="404" t="str">
        <f>IF(Y28="","",Y28)</f>
        <v/>
      </c>
      <c r="H32" s="406" t="s">
        <v>5</v>
      </c>
      <c r="I32" s="408" t="str">
        <f>IF(W28="","",W28)</f>
        <v/>
      </c>
      <c r="J32" s="11" t="str">
        <f>IF(Z29="","",Z29)</f>
        <v/>
      </c>
      <c r="K32" s="11" t="str">
        <f>IF(AA29="","",AA29)</f>
        <v/>
      </c>
      <c r="L32" s="11" t="str">
        <f>IF(AB29="","",AB29)</f>
        <v/>
      </c>
      <c r="M32" s="11" t="str">
        <f>IF(AC29="","",AC29)</f>
        <v/>
      </c>
      <c r="N32" s="12" t="str">
        <f>IF(AD29="","",AD29)</f>
        <v/>
      </c>
      <c r="O32" s="409" t="str">
        <f>IF(Y30="","",Y30)</f>
        <v/>
      </c>
      <c r="P32" s="405" t="s">
        <v>5</v>
      </c>
      <c r="Q32" s="407" t="str">
        <f>IF(W30="","",W30)</f>
        <v/>
      </c>
      <c r="R32" s="10" t="str">
        <f>IF(Z31="","",Z31)</f>
        <v/>
      </c>
      <c r="S32" s="10" t="str">
        <f>IF(AA31="","",AA31)</f>
        <v/>
      </c>
      <c r="T32" s="10" t="str">
        <f>IF(AB31="","",AB31)</f>
        <v/>
      </c>
      <c r="U32" s="10" t="str">
        <f>IF(AC31="","",AC31)</f>
        <v/>
      </c>
      <c r="V32" s="10" t="str">
        <f>IF(AD31="","",AD31)</f>
        <v/>
      </c>
      <c r="W32" s="363"/>
      <c r="X32" s="363"/>
      <c r="Y32" s="363"/>
      <c r="Z32" s="363"/>
      <c r="AA32" s="363"/>
      <c r="AB32" s="363"/>
      <c r="AC32" s="363"/>
      <c r="AD32" s="363"/>
      <c r="AE32" s="356"/>
      <c r="AF32" s="358" t="s">
        <v>5</v>
      </c>
      <c r="AG32" s="416"/>
      <c r="AH32" s="22"/>
      <c r="AI32" s="22"/>
      <c r="AJ32" s="22"/>
      <c r="AK32" s="22"/>
      <c r="AL32" s="22"/>
      <c r="AM32" s="384"/>
      <c r="AN32" s="385" t="s">
        <v>5</v>
      </c>
      <c r="AO32" s="386"/>
      <c r="AP32" s="9"/>
      <c r="AQ32" s="9"/>
      <c r="AR32" s="9"/>
      <c r="AS32" s="9"/>
      <c r="AT32" s="212"/>
      <c r="AU32" s="390"/>
      <c r="AV32" s="385" t="s">
        <v>5</v>
      </c>
      <c r="AW32" s="386"/>
      <c r="AX32" s="9"/>
      <c r="AY32" s="9"/>
      <c r="AZ32" s="9"/>
      <c r="BA32" s="9"/>
      <c r="BB32" s="31"/>
      <c r="BC32" s="392">
        <f>IF(G32="",0,IF(G32=3,2,1))</f>
        <v>0</v>
      </c>
      <c r="BD32" s="372">
        <f>IF(O32="",0,IF(O32=3,2,1))</f>
        <v>0</v>
      </c>
      <c r="BE32" s="372">
        <f>IF(AE32="",0,IF(AE32=3,2,1))</f>
        <v>0</v>
      </c>
      <c r="BF32" s="373">
        <f>IF(AM32="",0,IF(AM32=3,2,1))</f>
        <v>0</v>
      </c>
      <c r="BG32" s="348">
        <f t="shared" ref="BG32" si="28">IF(AU32="",0,IF(AU32=3,2,1))</f>
        <v>0</v>
      </c>
      <c r="BH32" s="375">
        <f t="shared" ref="BH32" si="29">SUM(BC32:BG33)</f>
        <v>0</v>
      </c>
      <c r="BI32" s="27">
        <f>SUM(G32,O32,AE32,AM32,AU32)</f>
        <v>0</v>
      </c>
      <c r="BJ32" s="24" t="s">
        <v>5</v>
      </c>
      <c r="BK32" s="28">
        <f>SUM(I32,Q32,AG32,AO32,AW32)</f>
        <v>0</v>
      </c>
      <c r="BL32" s="25">
        <f>SUM(J32:N32,R32:V32,AH32:AL32,AP32:AT32,AX32:BB32)</f>
        <v>0</v>
      </c>
      <c r="BM32" s="8" t="s">
        <v>5</v>
      </c>
      <c r="BN32" s="19">
        <f>SUM(J33:N33,R33:V33,AH33:AL33,AP33:AT33,AX33:BB33)</f>
        <v>0</v>
      </c>
      <c r="BO32" s="352"/>
      <c r="BQ32" s="122">
        <v>21</v>
      </c>
      <c r="BR32" s="123" t="s">
        <v>67</v>
      </c>
      <c r="BS32" s="123" t="str">
        <f t="shared" si="21"/>
        <v>1-5</v>
      </c>
      <c r="BT32" s="128"/>
      <c r="BU32" s="124">
        <f t="shared" si="22"/>
        <v>1</v>
      </c>
      <c r="BV32" s="123">
        <f t="shared" si="23"/>
        <v>2</v>
      </c>
      <c r="BW32" s="124">
        <f t="shared" si="24"/>
        <v>5</v>
      </c>
      <c r="BX32" s="123" t="str">
        <f t="shared" si="25"/>
        <v/>
      </c>
      <c r="BY32" s="125">
        <v>2</v>
      </c>
      <c r="BZ32" s="123" t="s">
        <v>67</v>
      </c>
      <c r="CA32" s="123">
        <v>6</v>
      </c>
      <c r="CB32" s="129" t="str">
        <f>F38</f>
        <v/>
      </c>
    </row>
    <row r="33" spans="1:80" s="89" customFormat="1" ht="17.45" hidden="1" customHeight="1" thickBot="1">
      <c r="A33" s="303">
        <v>2</v>
      </c>
      <c r="B33" s="314">
        <v>1</v>
      </c>
      <c r="C33" s="304" t="s">
        <v>11</v>
      </c>
      <c r="D33" s="306">
        <v>5</v>
      </c>
      <c r="E33" s="237">
        <v>6</v>
      </c>
      <c r="F33" s="238">
        <f>IF(lista!B13="6.",lista!F13,"")</f>
        <v>6</v>
      </c>
      <c r="G33" s="404"/>
      <c r="H33" s="406"/>
      <c r="I33" s="408"/>
      <c r="J33" s="13" t="str">
        <f>IF(Z28="","",Z28)</f>
        <v/>
      </c>
      <c r="K33" s="13" t="str">
        <f>IF(AA28="","",AA28)</f>
        <v/>
      </c>
      <c r="L33" s="13" t="str">
        <f>IF(AB28="","",AB28)</f>
        <v/>
      </c>
      <c r="M33" s="13" t="str">
        <f>IF(AC28="","",AC28)</f>
        <v/>
      </c>
      <c r="N33" s="14" t="str">
        <f>IF(AD28="","",AD28)</f>
        <v/>
      </c>
      <c r="O33" s="413"/>
      <c r="P33" s="414"/>
      <c r="Q33" s="415"/>
      <c r="R33" s="10" t="str">
        <f>IF(Z30="","",Z30)</f>
        <v/>
      </c>
      <c r="S33" s="10" t="str">
        <f>IF(AA30="","",AA30)</f>
        <v/>
      </c>
      <c r="T33" s="10" t="str">
        <f>IF(AB30="","",AB30)</f>
        <v/>
      </c>
      <c r="U33" s="10" t="str">
        <f>IF(AC30="","",AC30)</f>
        <v/>
      </c>
      <c r="V33" s="10" t="str">
        <f>IF(AD30="","",AD30)</f>
        <v/>
      </c>
      <c r="W33" s="363"/>
      <c r="X33" s="363"/>
      <c r="Y33" s="363"/>
      <c r="Z33" s="363"/>
      <c r="AA33" s="363"/>
      <c r="AB33" s="363"/>
      <c r="AC33" s="363"/>
      <c r="AD33" s="363"/>
      <c r="AE33" s="398"/>
      <c r="AF33" s="399"/>
      <c r="AG33" s="417"/>
      <c r="AH33" s="9"/>
      <c r="AI33" s="9"/>
      <c r="AJ33" s="9"/>
      <c r="AK33" s="9"/>
      <c r="AL33" s="9"/>
      <c r="AM33" s="398"/>
      <c r="AN33" s="399"/>
      <c r="AO33" s="400"/>
      <c r="AP33" s="9"/>
      <c r="AQ33" s="9"/>
      <c r="AR33" s="9"/>
      <c r="AS33" s="9"/>
      <c r="AT33" s="212"/>
      <c r="AU33" s="401"/>
      <c r="AV33" s="399"/>
      <c r="AW33" s="400"/>
      <c r="AX33" s="9"/>
      <c r="AY33" s="9"/>
      <c r="AZ33" s="9"/>
      <c r="BA33" s="9"/>
      <c r="BB33" s="31"/>
      <c r="BC33" s="392"/>
      <c r="BD33" s="372"/>
      <c r="BE33" s="372"/>
      <c r="BF33" s="373"/>
      <c r="BG33" s="377"/>
      <c r="BH33" s="378"/>
      <c r="BI33" s="379" t="str">
        <f>IF(BK32=0,"-",BI32/BK32)</f>
        <v>-</v>
      </c>
      <c r="BJ33" s="380"/>
      <c r="BK33" s="381"/>
      <c r="BL33" s="380" t="str">
        <f>IF(BN32=0,"-",BL32/BN32)</f>
        <v>-</v>
      </c>
      <c r="BM33" s="380"/>
      <c r="BN33" s="380"/>
      <c r="BO33" s="352"/>
      <c r="BQ33" s="122">
        <v>22</v>
      </c>
      <c r="BR33" s="123" t="s">
        <v>67</v>
      </c>
      <c r="BS33" s="123" t="str">
        <f t="shared" si="21"/>
        <v>4-5</v>
      </c>
      <c r="BT33" s="123"/>
      <c r="BU33" s="124">
        <f t="shared" si="22"/>
        <v>4</v>
      </c>
      <c r="BV33" s="123">
        <f t="shared" si="23"/>
        <v>7</v>
      </c>
      <c r="BW33" s="124">
        <f t="shared" si="24"/>
        <v>5</v>
      </c>
      <c r="BX33" s="123" t="str">
        <f t="shared" si="25"/>
        <v/>
      </c>
      <c r="BY33" s="125">
        <v>2</v>
      </c>
      <c r="BZ33" s="123" t="s">
        <v>67</v>
      </c>
      <c r="CA33" s="123"/>
      <c r="CB33" s="126"/>
    </row>
    <row r="34" spans="1:80" s="89" customFormat="1" ht="17.45" hidden="1" customHeight="1">
      <c r="A34" s="84"/>
      <c r="B34" s="221">
        <v>4</v>
      </c>
      <c r="C34" s="96" t="s">
        <v>11</v>
      </c>
      <c r="D34" s="232">
        <v>5</v>
      </c>
      <c r="E34" s="268">
        <v>4</v>
      </c>
      <c r="F34" s="240">
        <f>IF(lista!B14="7.",lista!C14,"")</f>
        <v>7</v>
      </c>
      <c r="G34" s="403" t="str">
        <f>IF(AG28="","",AG28)</f>
        <v/>
      </c>
      <c r="H34" s="405" t="s">
        <v>5</v>
      </c>
      <c r="I34" s="407" t="str">
        <f>IF(AE28="","",AE28)</f>
        <v/>
      </c>
      <c r="J34" s="10" t="str">
        <f>IF(AH29="","",AH29)</f>
        <v/>
      </c>
      <c r="K34" s="10" t="str">
        <f>IF(AI29="","",AI29)</f>
        <v/>
      </c>
      <c r="L34" s="10" t="str">
        <f>IF(AJ29="","",AJ29)</f>
        <v/>
      </c>
      <c r="M34" s="10" t="str">
        <f>IF(AK29="","",AK29)</f>
        <v/>
      </c>
      <c r="N34" s="10" t="str">
        <f>IF(AL29="","",AL29)</f>
        <v/>
      </c>
      <c r="O34" s="409" t="str">
        <f>IF(AG30="","",AG30)</f>
        <v/>
      </c>
      <c r="P34" s="405" t="s">
        <v>5</v>
      </c>
      <c r="Q34" s="407" t="str">
        <f>IF(AE30="","",AE30)</f>
        <v/>
      </c>
      <c r="R34" s="10" t="str">
        <f>IF(AH31="","",AH31)</f>
        <v/>
      </c>
      <c r="S34" s="10" t="str">
        <f>IF(AI31="","",AI31)</f>
        <v/>
      </c>
      <c r="T34" s="10" t="str">
        <f>IF(AJ31="","",AJ31)</f>
        <v/>
      </c>
      <c r="U34" s="10" t="str">
        <f>IF(AK31="","",AK31)</f>
        <v/>
      </c>
      <c r="V34" s="10" t="str">
        <f>IF(AL31="","",AL31)</f>
        <v/>
      </c>
      <c r="W34" s="409" t="str">
        <f>IF(AG32="","",AG32)</f>
        <v/>
      </c>
      <c r="X34" s="405" t="s">
        <v>5</v>
      </c>
      <c r="Y34" s="411" t="str">
        <f>IF(AE32="","",AE32)</f>
        <v/>
      </c>
      <c r="Z34" s="10" t="str">
        <f>IF(AH33="","",AH33)</f>
        <v/>
      </c>
      <c r="AA34" s="10" t="str">
        <f>IF(AI33="","",AI33)</f>
        <v/>
      </c>
      <c r="AB34" s="10" t="str">
        <f>IF(AJ33="","",AJ33)</f>
        <v/>
      </c>
      <c r="AC34" s="10" t="str">
        <f>IF(AK33="","",AK33)</f>
        <v/>
      </c>
      <c r="AD34" s="10" t="str">
        <f>IF(AL33="","",AL33)</f>
        <v/>
      </c>
      <c r="AE34" s="393"/>
      <c r="AF34" s="363"/>
      <c r="AG34" s="363"/>
      <c r="AH34" s="388"/>
      <c r="AI34" s="388"/>
      <c r="AJ34" s="388"/>
      <c r="AK34" s="388"/>
      <c r="AL34" s="394"/>
      <c r="AM34" s="384"/>
      <c r="AN34" s="385" t="s">
        <v>5</v>
      </c>
      <c r="AO34" s="386"/>
      <c r="AP34" s="9"/>
      <c r="AQ34" s="9"/>
      <c r="AR34" s="9"/>
      <c r="AS34" s="9"/>
      <c r="AT34" s="212"/>
      <c r="AU34" s="390"/>
      <c r="AV34" s="385" t="s">
        <v>5</v>
      </c>
      <c r="AW34" s="386"/>
      <c r="AX34" s="9"/>
      <c r="AY34" s="9"/>
      <c r="AZ34" s="9"/>
      <c r="BA34" s="9"/>
      <c r="BB34" s="31"/>
      <c r="BC34" s="392">
        <f>IF(G34="",0,IF(G34=3,2,1))</f>
        <v>0</v>
      </c>
      <c r="BD34" s="372">
        <f>IF(O34="",0,IF(O34=3,2,1))</f>
        <v>0</v>
      </c>
      <c r="BE34" s="372">
        <f>IF(W34="",0,IF(W34=3,2,1))</f>
        <v>0</v>
      </c>
      <c r="BF34" s="373">
        <f>IF(AM34="",0,IF(AM34=3,2,1))</f>
        <v>0</v>
      </c>
      <c r="BG34" s="348">
        <f>IF(AU34="",0,IF(AU34=3,2,1))</f>
        <v>0</v>
      </c>
      <c r="BH34" s="375">
        <f t="shared" ref="BH34" si="30">SUM(BC34:BG35)</f>
        <v>0</v>
      </c>
      <c r="BI34" s="27">
        <f>SUM(G34,O34,W34,AM34,AU34)</f>
        <v>0</v>
      </c>
      <c r="BJ34" s="24" t="s">
        <v>5</v>
      </c>
      <c r="BK34" s="28">
        <f>SUM(I34,Q34,Y34,AO34,AW34)</f>
        <v>0</v>
      </c>
      <c r="BL34" s="25">
        <f>SUM(J34:N34,R34:V34,Z34:AD34,AP34:AT34,AX34:BB34)</f>
        <v>0</v>
      </c>
      <c r="BM34" s="8" t="s">
        <v>5</v>
      </c>
      <c r="BN34" s="19">
        <f>SUM(J35:N35,R35:V35,Z35:AD35,AP35:AT35,AX35:BB35)</f>
        <v>0</v>
      </c>
      <c r="BO34" s="352"/>
      <c r="BQ34" s="122">
        <v>23</v>
      </c>
      <c r="BR34" s="123" t="s">
        <v>67</v>
      </c>
      <c r="BS34" s="123" t="str">
        <f t="shared" si="21"/>
        <v>1-3</v>
      </c>
      <c r="BT34" s="123"/>
      <c r="BU34" s="124">
        <f t="shared" si="22"/>
        <v>1</v>
      </c>
      <c r="BV34" s="123">
        <f t="shared" si="23"/>
        <v>2</v>
      </c>
      <c r="BW34" s="124">
        <f t="shared" si="24"/>
        <v>3</v>
      </c>
      <c r="BX34" s="123">
        <f t="shared" si="25"/>
        <v>6</v>
      </c>
      <c r="BY34" s="125">
        <v>2</v>
      </c>
      <c r="BZ34" s="123" t="s">
        <v>67</v>
      </c>
      <c r="CA34" s="123"/>
      <c r="CB34" s="126"/>
    </row>
    <row r="35" spans="1:80" s="89" customFormat="1" ht="17.45" hidden="1" customHeight="1" thickBot="1">
      <c r="A35" s="84"/>
      <c r="B35" s="222">
        <v>1</v>
      </c>
      <c r="C35" s="96" t="s">
        <v>11</v>
      </c>
      <c r="D35" s="233">
        <v>3</v>
      </c>
      <c r="E35" s="269">
        <v>7</v>
      </c>
      <c r="F35" s="241">
        <f>IF(lista!B14="7.",lista!F14,"")</f>
        <v>7</v>
      </c>
      <c r="G35" s="404"/>
      <c r="H35" s="406"/>
      <c r="I35" s="408"/>
      <c r="J35" s="13" t="str">
        <f>IF(AH28="","",AH28)</f>
        <v/>
      </c>
      <c r="K35" s="13" t="str">
        <f>IF(AI28="","",AI28)</f>
        <v/>
      </c>
      <c r="L35" s="13" t="str">
        <f>IF(AJ28="","",AJ28)</f>
        <v/>
      </c>
      <c r="M35" s="13" t="str">
        <f>IF(AK28="","",AK28)</f>
        <v/>
      </c>
      <c r="N35" s="13" t="str">
        <f>IF(AL28="","",AL28)</f>
        <v/>
      </c>
      <c r="O35" s="410"/>
      <c r="P35" s="406"/>
      <c r="Q35" s="408"/>
      <c r="R35" s="13" t="str">
        <f>IF(AH30="","",AH30)</f>
        <v/>
      </c>
      <c r="S35" s="13" t="str">
        <f>IF(AI30="","",AI30)</f>
        <v/>
      </c>
      <c r="T35" s="13" t="str">
        <f>IF(AJ30="","",AJ30)</f>
        <v/>
      </c>
      <c r="U35" s="13" t="str">
        <f>IF(AK30="","",AK30)</f>
        <v/>
      </c>
      <c r="V35" s="13" t="str">
        <f>IF(AL30="","",AL30)</f>
        <v/>
      </c>
      <c r="W35" s="410"/>
      <c r="X35" s="406"/>
      <c r="Y35" s="412"/>
      <c r="Z35" s="13" t="str">
        <f>IF(AH32="","",AH32)</f>
        <v/>
      </c>
      <c r="AA35" s="13" t="str">
        <f>IF(AI32="","",AI32)</f>
        <v/>
      </c>
      <c r="AB35" s="13" t="str">
        <f>IF(AJ32="","",AJ32)</f>
        <v/>
      </c>
      <c r="AC35" s="13" t="str">
        <f>IF(AK32="","",AK32)</f>
        <v/>
      </c>
      <c r="AD35" s="13" t="str">
        <f>IF(AL32="","",AL32)</f>
        <v/>
      </c>
      <c r="AE35" s="395"/>
      <c r="AF35" s="396"/>
      <c r="AG35" s="396"/>
      <c r="AH35" s="396"/>
      <c r="AI35" s="396"/>
      <c r="AJ35" s="396"/>
      <c r="AK35" s="396"/>
      <c r="AL35" s="397"/>
      <c r="AM35" s="398"/>
      <c r="AN35" s="399"/>
      <c r="AO35" s="400"/>
      <c r="AP35" s="9"/>
      <c r="AQ35" s="9"/>
      <c r="AR35" s="9"/>
      <c r="AS35" s="9"/>
      <c r="AT35" s="212"/>
      <c r="AU35" s="401"/>
      <c r="AV35" s="399"/>
      <c r="AW35" s="400"/>
      <c r="AX35" s="9"/>
      <c r="AY35" s="9"/>
      <c r="AZ35" s="9"/>
      <c r="BA35" s="9"/>
      <c r="BB35" s="31"/>
      <c r="BC35" s="392"/>
      <c r="BD35" s="372"/>
      <c r="BE35" s="372"/>
      <c r="BF35" s="373"/>
      <c r="BG35" s="377"/>
      <c r="BH35" s="378"/>
      <c r="BI35" s="379" t="str">
        <f>IF(BK34=0,"-",BI34/BK34)</f>
        <v>-</v>
      </c>
      <c r="BJ35" s="380"/>
      <c r="BK35" s="381"/>
      <c r="BL35" s="380" t="str">
        <f>IF(BN34=0,"-",BL34/BN34)</f>
        <v>-</v>
      </c>
      <c r="BM35" s="380"/>
      <c r="BN35" s="380"/>
      <c r="BO35" s="352"/>
      <c r="BQ35" s="122">
        <v>24</v>
      </c>
      <c r="BR35" s="123" t="s">
        <v>67</v>
      </c>
      <c r="BS35" s="123" t="str">
        <f t="shared" si="21"/>
        <v>3-4</v>
      </c>
      <c r="BT35" s="123"/>
      <c r="BU35" s="124">
        <f t="shared" si="22"/>
        <v>3</v>
      </c>
      <c r="BV35" s="123">
        <f t="shared" si="23"/>
        <v>6</v>
      </c>
      <c r="BW35" s="124">
        <f t="shared" si="24"/>
        <v>4</v>
      </c>
      <c r="BX35" s="123">
        <f t="shared" si="25"/>
        <v>7</v>
      </c>
      <c r="BY35" s="125">
        <v>2</v>
      </c>
      <c r="BZ35" s="123" t="s">
        <v>67</v>
      </c>
      <c r="CA35" s="123"/>
      <c r="CB35" s="126"/>
    </row>
    <row r="36" spans="1:80" s="89" customFormat="1" ht="17.45" hidden="1" customHeight="1">
      <c r="A36" s="84"/>
      <c r="B36" s="221">
        <v>3</v>
      </c>
      <c r="C36" s="96" t="s">
        <v>11</v>
      </c>
      <c r="D36" s="232">
        <v>4</v>
      </c>
      <c r="E36" s="270">
        <v>5</v>
      </c>
      <c r="F36" s="242" t="str">
        <f>IF(lista!B17="10.",lista!C17,"")</f>
        <v/>
      </c>
      <c r="G36" s="402" t="str">
        <f>IF(AO28="","",AO28)</f>
        <v/>
      </c>
      <c r="H36" s="385" t="s">
        <v>5</v>
      </c>
      <c r="I36" s="386" t="str">
        <f>IF(AM28="","",AM28)</f>
        <v/>
      </c>
      <c r="J36" s="9" t="str">
        <f>IF(AP29="","",AP29)</f>
        <v/>
      </c>
      <c r="K36" s="9" t="str">
        <f>IF(AQ29="","",AQ29)</f>
        <v/>
      </c>
      <c r="L36" s="9" t="str">
        <f>IF(AR29="","",AR29)</f>
        <v/>
      </c>
      <c r="M36" s="9" t="str">
        <f>IF(AS29="","",AS29)</f>
        <v/>
      </c>
      <c r="N36" s="9" t="str">
        <f>IF(AT29="","",AT29)</f>
        <v/>
      </c>
      <c r="O36" s="384" t="str">
        <f>IF(AO30="","",AO30)</f>
        <v/>
      </c>
      <c r="P36" s="385" t="s">
        <v>5</v>
      </c>
      <c r="Q36" s="386" t="str">
        <f>IF(AM30="","",AM30)</f>
        <v/>
      </c>
      <c r="R36" s="9" t="str">
        <f>IF(AP31="","",AP31)</f>
        <v/>
      </c>
      <c r="S36" s="9" t="str">
        <f>IF(AQ31="","",AQ31)</f>
        <v/>
      </c>
      <c r="T36" s="9" t="str">
        <f>IF(AR31="","",AR31)</f>
        <v/>
      </c>
      <c r="U36" s="9" t="str">
        <f>IF(AS31="","",AS31)</f>
        <v/>
      </c>
      <c r="V36" s="9" t="str">
        <f>IF(AT31="","",AT31)</f>
        <v/>
      </c>
      <c r="W36" s="384" t="str">
        <f>IF(AO32="","",AO32)</f>
        <v/>
      </c>
      <c r="X36" s="385" t="s">
        <v>5</v>
      </c>
      <c r="Y36" s="386" t="str">
        <f>IF(AM32="","",AM32)</f>
        <v/>
      </c>
      <c r="Z36" s="9" t="str">
        <f>IF(AP33="","",AP33)</f>
        <v/>
      </c>
      <c r="AA36" s="9" t="str">
        <f>IF(AQ33="","",AQ33)</f>
        <v/>
      </c>
      <c r="AB36" s="9" t="str">
        <f>IF(AR33="","",AR33)</f>
        <v/>
      </c>
      <c r="AC36" s="9" t="str">
        <f>IF(AS33="","",AS33)</f>
        <v/>
      </c>
      <c r="AD36" s="9" t="str">
        <f>IF(AT33="","",AT33)</f>
        <v/>
      </c>
      <c r="AE36" s="384" t="str">
        <f>IF(AO34="","",AO34)</f>
        <v/>
      </c>
      <c r="AF36" s="385" t="s">
        <v>5</v>
      </c>
      <c r="AG36" s="386" t="str">
        <f>IF(AM34="","",AM34)</f>
        <v/>
      </c>
      <c r="AH36" s="9" t="str">
        <f>IF(AP35="","",AP35)</f>
        <v/>
      </c>
      <c r="AI36" s="9" t="str">
        <f>IF(AQ35="","",AQ35)</f>
        <v/>
      </c>
      <c r="AJ36" s="9" t="str">
        <f>IF(AR35="","",AR35)</f>
        <v/>
      </c>
      <c r="AK36" s="9" t="str">
        <f>IF(AS35="","",AS35)</f>
        <v/>
      </c>
      <c r="AL36" s="9" t="str">
        <f>IF(AT35="","",AT35)</f>
        <v/>
      </c>
      <c r="AM36" s="387"/>
      <c r="AN36" s="388"/>
      <c r="AO36" s="388"/>
      <c r="AP36" s="388"/>
      <c r="AQ36" s="388"/>
      <c r="AR36" s="388"/>
      <c r="AS36" s="388"/>
      <c r="AT36" s="388"/>
      <c r="AU36" s="390"/>
      <c r="AV36" s="385" t="s">
        <v>5</v>
      </c>
      <c r="AW36" s="386"/>
      <c r="AX36" s="9"/>
      <c r="AY36" s="9"/>
      <c r="AZ36" s="9"/>
      <c r="BA36" s="9"/>
      <c r="BB36" s="31"/>
      <c r="BC36" s="392">
        <f>IF(G36="",0,IF(G36=3,2,1))</f>
        <v>0</v>
      </c>
      <c r="BD36" s="372">
        <f>IF(O36="",0,IF(O36=3,2,1))</f>
        <v>0</v>
      </c>
      <c r="BE36" s="372">
        <f>IF(W36="",0,IF(W36=3,2,1))</f>
        <v>0</v>
      </c>
      <c r="BF36" s="373">
        <f>IF(AE36="",0,IF(AE36=3,2,1))</f>
        <v>0</v>
      </c>
      <c r="BG36" s="348">
        <f>IF(AU36="",0,IF(AU36=3,2,1))</f>
        <v>0</v>
      </c>
      <c r="BH36" s="375">
        <f t="shared" ref="BH36" si="31">SUM(BC36:BG37)</f>
        <v>0</v>
      </c>
      <c r="BI36" s="27">
        <f>SUM(G36,O36,W36,AE36,AU36)</f>
        <v>0</v>
      </c>
      <c r="BJ36" s="24" t="s">
        <v>5</v>
      </c>
      <c r="BK36" s="28">
        <f>SUM(I36,Q36,Y36,AG36,AW36)</f>
        <v>0</v>
      </c>
      <c r="BL36" s="25">
        <f>SUM(J36:N36,R36:V36,Z36:AD36,AH36:AL36,AX36:BB36)</f>
        <v>0</v>
      </c>
      <c r="BM36" s="8" t="s">
        <v>5</v>
      </c>
      <c r="BN36" s="19">
        <f>SUM(J37:N37,R37:V37,Z37:AD37,AH37:AL37,AX37:BB37)</f>
        <v>0</v>
      </c>
      <c r="BO36" s="352"/>
      <c r="BQ36" s="127">
        <v>25</v>
      </c>
      <c r="BR36" s="123" t="s">
        <v>67</v>
      </c>
      <c r="BS36" s="123" t="str">
        <f t="shared" si="21"/>
        <v>1-2</v>
      </c>
      <c r="BT36" s="128"/>
      <c r="BU36" s="124">
        <f t="shared" si="22"/>
        <v>1</v>
      </c>
      <c r="BV36" s="123">
        <f t="shared" si="23"/>
        <v>2</v>
      </c>
      <c r="BW36" s="124">
        <f t="shared" si="24"/>
        <v>2</v>
      </c>
      <c r="BX36" s="123">
        <f t="shared" si="25"/>
        <v>3</v>
      </c>
      <c r="BY36" s="125">
        <v>2</v>
      </c>
      <c r="BZ36" s="123" t="s">
        <v>67</v>
      </c>
      <c r="CA36" s="128"/>
      <c r="CB36" s="129"/>
    </row>
    <row r="37" spans="1:80" s="89" customFormat="1" ht="17.45" hidden="1" customHeight="1" thickBot="1">
      <c r="A37" s="84"/>
      <c r="B37" s="108">
        <v>1</v>
      </c>
      <c r="C37" s="223" t="s">
        <v>11</v>
      </c>
      <c r="D37" s="245">
        <v>2</v>
      </c>
      <c r="E37" s="271">
        <v>10</v>
      </c>
      <c r="F37" s="243" t="str">
        <f>IF(lista!B17="10.",lista!F17,"")</f>
        <v/>
      </c>
      <c r="G37" s="383"/>
      <c r="H37" s="359"/>
      <c r="I37" s="361"/>
      <c r="J37" s="18" t="str">
        <f>IF(AP28="","",AP28)</f>
        <v/>
      </c>
      <c r="K37" s="18" t="str">
        <f>IF(AQ28="","",AQ28)</f>
        <v/>
      </c>
      <c r="L37" s="18" t="str">
        <f>IF(AR28="","",AR28)</f>
        <v/>
      </c>
      <c r="M37" s="18" t="str">
        <f>IF(AS28="","",AS28)</f>
        <v/>
      </c>
      <c r="N37" s="18" t="str">
        <f>IF(AT28="","",AT28)</f>
        <v/>
      </c>
      <c r="O37" s="357"/>
      <c r="P37" s="359"/>
      <c r="Q37" s="361"/>
      <c r="R37" s="18" t="str">
        <f>IF(AP30="","",AP30)</f>
        <v/>
      </c>
      <c r="S37" s="18" t="str">
        <f>IF(AQ30="","",AQ30)</f>
        <v/>
      </c>
      <c r="T37" s="18" t="str">
        <f>IF(AR30="","",AR30)</f>
        <v/>
      </c>
      <c r="U37" s="18" t="str">
        <f>IF(AS30="","",AS30)</f>
        <v/>
      </c>
      <c r="V37" s="18" t="str">
        <f>IF(AT30="","",AT30)</f>
        <v/>
      </c>
      <c r="W37" s="357"/>
      <c r="X37" s="359"/>
      <c r="Y37" s="361"/>
      <c r="Z37" s="18" t="str">
        <f>IF(AP32="","",AP32)</f>
        <v/>
      </c>
      <c r="AA37" s="18" t="str">
        <f>IF(AQ32="","",AQ32)</f>
        <v/>
      </c>
      <c r="AB37" s="18" t="str">
        <f>IF(AR32="","",AR32)</f>
        <v/>
      </c>
      <c r="AC37" s="18" t="str">
        <f>IF(AS32="","",AS32)</f>
        <v/>
      </c>
      <c r="AD37" s="18" t="str">
        <f>IF(AT32="","",AT32)</f>
        <v/>
      </c>
      <c r="AE37" s="357"/>
      <c r="AF37" s="359"/>
      <c r="AG37" s="361"/>
      <c r="AH37" s="18" t="str">
        <f>IF(AP34="","",AP34)</f>
        <v/>
      </c>
      <c r="AI37" s="18" t="str">
        <f>IF(AQ34="","",AQ34)</f>
        <v/>
      </c>
      <c r="AJ37" s="18" t="str">
        <f>IF(AR34="","",AR34)</f>
        <v/>
      </c>
      <c r="AK37" s="18" t="str">
        <f>IF(AS34="","",AS34)</f>
        <v/>
      </c>
      <c r="AL37" s="18" t="str">
        <f>IF(AT34="","",AT34)</f>
        <v/>
      </c>
      <c r="AM37" s="389"/>
      <c r="AN37" s="366"/>
      <c r="AO37" s="366"/>
      <c r="AP37" s="366"/>
      <c r="AQ37" s="366"/>
      <c r="AR37" s="366"/>
      <c r="AS37" s="366"/>
      <c r="AT37" s="366"/>
      <c r="AU37" s="391"/>
      <c r="AV37" s="359"/>
      <c r="AW37" s="361"/>
      <c r="AX37" s="18"/>
      <c r="AY37" s="18"/>
      <c r="AZ37" s="18"/>
      <c r="BA37" s="18"/>
      <c r="BB37" s="312"/>
      <c r="BC37" s="369"/>
      <c r="BD37" s="347"/>
      <c r="BE37" s="347"/>
      <c r="BF37" s="374"/>
      <c r="BG37" s="349"/>
      <c r="BH37" s="351"/>
      <c r="BI37" s="376" t="str">
        <f>IF(BK36=0,"-",BI36/BK36)</f>
        <v>-</v>
      </c>
      <c r="BJ37" s="354"/>
      <c r="BK37" s="355"/>
      <c r="BL37" s="354" t="str">
        <f>IF(BN36=0,"-",BL36/BN36)</f>
        <v>-</v>
      </c>
      <c r="BM37" s="354"/>
      <c r="BN37" s="354"/>
      <c r="BO37" s="353"/>
      <c r="BQ37" s="122">
        <v>26</v>
      </c>
      <c r="BR37" s="123" t="s">
        <v>67</v>
      </c>
      <c r="BS37" s="123" t="str">
        <f t="shared" si="21"/>
        <v/>
      </c>
      <c r="BT37" s="128"/>
      <c r="BU37" s="124">
        <f t="shared" si="22"/>
        <v>0</v>
      </c>
      <c r="BV37" s="123" t="e">
        <f t="shared" si="23"/>
        <v>#N/A</v>
      </c>
      <c r="BW37" s="124">
        <f t="shared" si="24"/>
        <v>0</v>
      </c>
      <c r="BX37" s="123" t="e">
        <f t="shared" si="25"/>
        <v>#N/A</v>
      </c>
      <c r="BY37" s="125">
        <v>2</v>
      </c>
      <c r="BZ37" s="123" t="s">
        <v>67</v>
      </c>
      <c r="CA37" s="128"/>
      <c r="CB37" s="129"/>
    </row>
    <row r="38" spans="1:80" s="89" customFormat="1" ht="17.45" hidden="1" customHeight="1">
      <c r="A38" s="84"/>
      <c r="B38" s="307"/>
      <c r="C38" s="308"/>
      <c r="D38" s="309"/>
      <c r="E38" s="268">
        <v>6</v>
      </c>
      <c r="F38" s="310" t="str">
        <f>IF(lista!B18="11.",lista!C18,"")</f>
        <v/>
      </c>
      <c r="G38" s="382" t="str">
        <f>IF(AW28="","",AW28)</f>
        <v/>
      </c>
      <c r="H38" s="358" t="s">
        <v>5</v>
      </c>
      <c r="I38" s="360" t="str">
        <f>IF(AU28="","",AU28)</f>
        <v/>
      </c>
      <c r="J38" s="22" t="str">
        <f>IF(AX29="","",AX29)</f>
        <v/>
      </c>
      <c r="K38" s="22" t="str">
        <f t="shared" ref="K38" si="32">IF(AY29="","",AY29)</f>
        <v/>
      </c>
      <c r="L38" s="22" t="str">
        <f t="shared" ref="L38" si="33">IF(AZ29="","",AZ29)</f>
        <v/>
      </c>
      <c r="M38" s="22" t="str">
        <f t="shared" ref="M38" si="34">IF(BA29="","",BA29)</f>
        <v/>
      </c>
      <c r="N38" s="22" t="str">
        <f t="shared" ref="N38" si="35">IF(BB29="","",BB29)</f>
        <v/>
      </c>
      <c r="O38" s="356" t="str">
        <f>IF(AW30="","",AW30)</f>
        <v/>
      </c>
      <c r="P38" s="358" t="s">
        <v>5</v>
      </c>
      <c r="Q38" s="360" t="str">
        <f>IF(AU30="","",AU30)</f>
        <v/>
      </c>
      <c r="R38" s="22" t="str">
        <f>IF(AX31="","",AX31)</f>
        <v/>
      </c>
      <c r="S38" s="22" t="str">
        <f t="shared" ref="S38" si="36">IF(AY31="","",AY31)</f>
        <v/>
      </c>
      <c r="T38" s="22" t="str">
        <f t="shared" ref="T38" si="37">IF(AZ31="","",AZ31)</f>
        <v/>
      </c>
      <c r="U38" s="22" t="str">
        <f t="shared" ref="U38" si="38">IF(BA31="","",BA31)</f>
        <v/>
      </c>
      <c r="V38" s="22" t="str">
        <f t="shared" ref="V38" si="39">IF(BB31="","",BB31)</f>
        <v/>
      </c>
      <c r="W38" s="356" t="str">
        <f>IF(AW32="","",AW32)</f>
        <v/>
      </c>
      <c r="X38" s="358" t="s">
        <v>5</v>
      </c>
      <c r="Y38" s="360" t="str">
        <f>IF(AU32="","",AU32)</f>
        <v/>
      </c>
      <c r="Z38" s="22" t="str">
        <f>IF(AX33="","",AX33)</f>
        <v/>
      </c>
      <c r="AA38" s="22" t="str">
        <f t="shared" ref="AA38" si="40">IF(AY33="","",AY33)</f>
        <v/>
      </c>
      <c r="AB38" s="22" t="str">
        <f t="shared" ref="AB38" si="41">IF(AZ33="","",AZ33)</f>
        <v/>
      </c>
      <c r="AC38" s="22" t="str">
        <f t="shared" ref="AC38" si="42">IF(BA33="","",BA33)</f>
        <v/>
      </c>
      <c r="AD38" s="22" t="str">
        <f t="shared" ref="AD38" si="43">IF(BB33="","",BB33)</f>
        <v/>
      </c>
      <c r="AE38" s="356" t="str">
        <f>IF(AW34="","",AW34)</f>
        <v/>
      </c>
      <c r="AF38" s="358" t="s">
        <v>5</v>
      </c>
      <c r="AG38" s="360" t="str">
        <f>IF(AU34="","",AU34)</f>
        <v/>
      </c>
      <c r="AH38" s="22" t="str">
        <f>IF(AX35="","",AX35)</f>
        <v/>
      </c>
      <c r="AI38" s="22" t="str">
        <f t="shared" ref="AI38" si="44">IF(AY35="","",AY35)</f>
        <v/>
      </c>
      <c r="AJ38" s="22" t="str">
        <f t="shared" ref="AJ38" si="45">IF(AZ35="","",AZ35)</f>
        <v/>
      </c>
      <c r="AK38" s="22" t="str">
        <f t="shared" ref="AK38" si="46">IF(BA35="","",BA35)</f>
        <v/>
      </c>
      <c r="AL38" s="22" t="str">
        <f t="shared" ref="AL38" si="47">IF(BB35="","",BB35)</f>
        <v/>
      </c>
      <c r="AM38" s="356" t="str">
        <f>IF(AW36="","",AW36)</f>
        <v/>
      </c>
      <c r="AN38" s="358" t="s">
        <v>5</v>
      </c>
      <c r="AO38" s="360" t="str">
        <f>IF(AU36="","",AU36)</f>
        <v/>
      </c>
      <c r="AP38" s="22" t="str">
        <f>IF(AX37="","",AX37)</f>
        <v/>
      </c>
      <c r="AQ38" s="22" t="str">
        <f>IF(AY37="","",AY37)</f>
        <v/>
      </c>
      <c r="AR38" s="22" t="str">
        <f>IF(AZ37="","",AZ37)</f>
        <v/>
      </c>
      <c r="AS38" s="22" t="str">
        <f>IF(BA37="","",BA37)</f>
        <v/>
      </c>
      <c r="AT38" s="311" t="str">
        <f>IF(BB37="","",BB37)</f>
        <v/>
      </c>
      <c r="AU38" s="362"/>
      <c r="AV38" s="363"/>
      <c r="AW38" s="363"/>
      <c r="AX38" s="363"/>
      <c r="AY38" s="363"/>
      <c r="AZ38" s="363"/>
      <c r="BA38" s="363"/>
      <c r="BB38" s="364"/>
      <c r="BC38" s="368">
        <f>IF(G38="",0,IF(G38=3,2,1))</f>
        <v>0</v>
      </c>
      <c r="BD38" s="346">
        <f>IF(O38="",0,IF(O38=3,2,1))</f>
        <v>0</v>
      </c>
      <c r="BE38" s="346">
        <f>IF(W38="",0,IF(W38=3,2,1))</f>
        <v>0</v>
      </c>
      <c r="BF38" s="346">
        <f>IF(AE38="",0,IF(AE38=3,2,1))</f>
        <v>0</v>
      </c>
      <c r="BG38" s="348">
        <f>IF(AM38="",0,IF(AM38=3,2,1))</f>
        <v>0</v>
      </c>
      <c r="BH38" s="350">
        <f>SUM(BC38:BG39)</f>
        <v>0</v>
      </c>
      <c r="BI38" s="227">
        <f>SUM(G38,O38,W38,AE38,AM38)</f>
        <v>0</v>
      </c>
      <c r="BJ38" s="24" t="s">
        <v>5</v>
      </c>
      <c r="BK38" s="28">
        <f>SUM(I38,Q38,Y38,AG38,AO38)</f>
        <v>0</v>
      </c>
      <c r="BL38" s="25">
        <f>SUM(J38:N38,R38:V38,Z38:AD38,AH38:AL38,AP38:AT38)</f>
        <v>0</v>
      </c>
      <c r="BM38" s="8" t="s">
        <v>5</v>
      </c>
      <c r="BN38" s="19">
        <f>SUM(J39:N39,R39:V39,Z39:AD39,AH39:AL39,AP39:AT39)</f>
        <v>0</v>
      </c>
      <c r="BO38" s="352"/>
      <c r="BQ38" s="127">
        <v>27</v>
      </c>
      <c r="BR38" s="123" t="s">
        <v>67</v>
      </c>
      <c r="BS38" s="123" t="str">
        <f t="shared" si="21"/>
        <v/>
      </c>
      <c r="BT38" s="123"/>
      <c r="BU38" s="124">
        <f t="shared" si="22"/>
        <v>0</v>
      </c>
      <c r="BV38" s="123" t="e">
        <f t="shared" si="23"/>
        <v>#N/A</v>
      </c>
      <c r="BW38" s="124">
        <f t="shared" si="24"/>
        <v>0</v>
      </c>
      <c r="BX38" s="123" t="e">
        <f t="shared" si="25"/>
        <v>#N/A</v>
      </c>
      <c r="BY38" s="125">
        <v>2</v>
      </c>
      <c r="BZ38" s="123" t="s">
        <v>67</v>
      </c>
      <c r="CA38" s="123"/>
      <c r="CB38" s="126"/>
    </row>
    <row r="39" spans="1:80" s="89" customFormat="1" ht="17.45" hidden="1" customHeight="1" thickBot="1">
      <c r="A39" s="84"/>
      <c r="B39" s="222"/>
      <c r="C39" s="96"/>
      <c r="D39" s="233"/>
      <c r="E39" s="271">
        <v>11</v>
      </c>
      <c r="F39" s="243" t="str">
        <f>IF(lista!B18="11.",lista!F18,"")</f>
        <v/>
      </c>
      <c r="G39" s="383"/>
      <c r="H39" s="359"/>
      <c r="I39" s="361"/>
      <c r="J39" s="18" t="str">
        <f>IF(AX28="","",AX28)</f>
        <v/>
      </c>
      <c r="K39" s="18" t="str">
        <f t="shared" ref="K39" si="48">IF(AY28="","",AY28)</f>
        <v/>
      </c>
      <c r="L39" s="18" t="str">
        <f t="shared" ref="L39" si="49">IF(AZ28="","",AZ28)</f>
        <v/>
      </c>
      <c r="M39" s="18" t="str">
        <f t="shared" ref="M39" si="50">IF(BA28="","",BA28)</f>
        <v/>
      </c>
      <c r="N39" s="18" t="str">
        <f t="shared" ref="N39" si="51">IF(BB28="","",BB28)</f>
        <v/>
      </c>
      <c r="O39" s="357"/>
      <c r="P39" s="359"/>
      <c r="Q39" s="361"/>
      <c r="R39" s="18" t="str">
        <f>IF(AX30="","",AX30)</f>
        <v/>
      </c>
      <c r="S39" s="18" t="str">
        <f t="shared" ref="S39" si="52">IF(AY30="","",AY30)</f>
        <v/>
      </c>
      <c r="T39" s="18" t="str">
        <f t="shared" ref="T39" si="53">IF(AZ30="","",AZ30)</f>
        <v/>
      </c>
      <c r="U39" s="18" t="str">
        <f t="shared" ref="U39" si="54">IF(BA30="","",BA30)</f>
        <v/>
      </c>
      <c r="V39" s="18" t="str">
        <f t="shared" ref="V39" si="55">IF(BB30="","",BB30)</f>
        <v/>
      </c>
      <c r="W39" s="357"/>
      <c r="X39" s="359"/>
      <c r="Y39" s="361"/>
      <c r="Z39" s="18" t="str">
        <f>IF(AX32="","",AX32)</f>
        <v/>
      </c>
      <c r="AA39" s="18" t="str">
        <f t="shared" ref="AA39" si="56">IF(AY32="","",AY32)</f>
        <v/>
      </c>
      <c r="AB39" s="18" t="str">
        <f t="shared" ref="AB39" si="57">IF(AZ32="","",AZ32)</f>
        <v/>
      </c>
      <c r="AC39" s="18" t="str">
        <f t="shared" ref="AC39" si="58">IF(BA32="","",BA32)</f>
        <v/>
      </c>
      <c r="AD39" s="18" t="str">
        <f t="shared" ref="AD39" si="59">IF(BB32="","",BB32)</f>
        <v/>
      </c>
      <c r="AE39" s="357"/>
      <c r="AF39" s="359"/>
      <c r="AG39" s="361"/>
      <c r="AH39" s="18" t="str">
        <f>IF(AX34="","",AX34)</f>
        <v/>
      </c>
      <c r="AI39" s="18" t="str">
        <f t="shared" ref="AI39" si="60">IF(AY34="","",AY34)</f>
        <v/>
      </c>
      <c r="AJ39" s="18" t="str">
        <f t="shared" ref="AJ39" si="61">IF(AZ34="","",AZ34)</f>
        <v/>
      </c>
      <c r="AK39" s="18" t="str">
        <f t="shared" ref="AK39" si="62">IF(BA34="","",BA34)</f>
        <v/>
      </c>
      <c r="AL39" s="18" t="str">
        <f t="shared" ref="AL39" si="63">IF(BB34="","",BB34)</f>
        <v/>
      </c>
      <c r="AM39" s="357"/>
      <c r="AN39" s="359"/>
      <c r="AO39" s="361"/>
      <c r="AP39" s="18" t="str">
        <f>IF(AX36="","",AX36)</f>
        <v/>
      </c>
      <c r="AQ39" s="18" t="str">
        <f>IF(AY36="","",AY36)</f>
        <v/>
      </c>
      <c r="AR39" s="18" t="str">
        <f>IF(AZ36="","",AZ36)</f>
        <v/>
      </c>
      <c r="AS39" s="18" t="str">
        <f>IF(BA36="","",BA36)</f>
        <v/>
      </c>
      <c r="AT39" s="228" t="str">
        <f>IF(BB36="","",BB36)</f>
        <v/>
      </c>
      <c r="AU39" s="365"/>
      <c r="AV39" s="366"/>
      <c r="AW39" s="366"/>
      <c r="AX39" s="366"/>
      <c r="AY39" s="366"/>
      <c r="AZ39" s="366"/>
      <c r="BA39" s="366"/>
      <c r="BB39" s="367"/>
      <c r="BC39" s="369"/>
      <c r="BD39" s="347"/>
      <c r="BE39" s="347"/>
      <c r="BF39" s="347"/>
      <c r="BG39" s="349"/>
      <c r="BH39" s="351"/>
      <c r="BI39" s="354" t="str">
        <f>IF(BK38=0,"-",BI38/BK38)</f>
        <v>-</v>
      </c>
      <c r="BJ39" s="354"/>
      <c r="BK39" s="355"/>
      <c r="BL39" s="354" t="str">
        <f>IF(BN38=0,"-",BL38/BN38)</f>
        <v>-</v>
      </c>
      <c r="BM39" s="354"/>
      <c r="BN39" s="354"/>
      <c r="BO39" s="353"/>
      <c r="BQ39" s="122">
        <v>28</v>
      </c>
      <c r="BR39" s="123" t="s">
        <v>67</v>
      </c>
      <c r="BS39" s="123" t="str">
        <f t="shared" si="21"/>
        <v/>
      </c>
      <c r="BT39" s="123"/>
      <c r="BU39" s="124">
        <f t="shared" si="22"/>
        <v>0</v>
      </c>
      <c r="BV39" s="123" t="e">
        <f t="shared" si="23"/>
        <v>#N/A</v>
      </c>
      <c r="BW39" s="124">
        <f t="shared" si="24"/>
        <v>0</v>
      </c>
      <c r="BX39" s="123" t="e">
        <f t="shared" si="25"/>
        <v>#N/A</v>
      </c>
      <c r="BY39" s="125">
        <v>2</v>
      </c>
      <c r="BZ39" s="123" t="s">
        <v>67</v>
      </c>
      <c r="CA39" s="123"/>
      <c r="CB39" s="126"/>
    </row>
    <row r="40" spans="1:80" s="89" customFormat="1" ht="17.45" hidden="1" customHeight="1">
      <c r="A40" s="84"/>
      <c r="B40" s="222"/>
      <c r="C40" s="96"/>
      <c r="D40" s="233"/>
      <c r="E40" s="246"/>
      <c r="F40" s="247"/>
      <c r="G40" s="248"/>
      <c r="H40" s="249"/>
      <c r="I40" s="250"/>
      <c r="J40" s="251"/>
      <c r="K40" s="251"/>
      <c r="L40" s="251"/>
      <c r="M40" s="251"/>
      <c r="N40" s="251"/>
      <c r="O40" s="248"/>
      <c r="P40" s="249"/>
      <c r="Q40" s="250"/>
      <c r="R40" s="251"/>
      <c r="S40" s="251"/>
      <c r="T40" s="251"/>
      <c r="U40" s="251"/>
      <c r="V40" s="251"/>
      <c r="W40" s="248"/>
      <c r="X40" s="249"/>
      <c r="Y40" s="250"/>
      <c r="Z40" s="251"/>
      <c r="AA40" s="251"/>
      <c r="AB40" s="251"/>
      <c r="AC40" s="251"/>
      <c r="AD40" s="251"/>
      <c r="AE40" s="248"/>
      <c r="AF40" s="249"/>
      <c r="AG40" s="250"/>
      <c r="AH40" s="251"/>
      <c r="AI40" s="251"/>
      <c r="AJ40" s="251"/>
      <c r="AK40" s="251"/>
      <c r="AL40" s="251"/>
      <c r="AM40" s="252"/>
      <c r="AN40" s="252"/>
      <c r="AO40" s="252"/>
      <c r="AP40" s="252"/>
      <c r="AQ40" s="252"/>
      <c r="AR40" s="252"/>
      <c r="AS40" s="252"/>
      <c r="AT40" s="252"/>
      <c r="AU40" s="252"/>
      <c r="AV40" s="252"/>
      <c r="AW40" s="252"/>
      <c r="AX40" s="252"/>
      <c r="AY40" s="252"/>
      <c r="AZ40" s="252"/>
      <c r="BA40" s="252"/>
      <c r="BB40" s="252"/>
      <c r="BC40" s="253"/>
      <c r="BD40" s="253"/>
      <c r="BE40" s="253"/>
      <c r="BF40" s="253"/>
      <c r="BG40" s="253"/>
      <c r="BH40" s="254"/>
      <c r="BI40" s="255"/>
      <c r="BJ40" s="255"/>
      <c r="BK40" s="255"/>
      <c r="BL40" s="255"/>
      <c r="BM40" s="255"/>
      <c r="BN40" s="255"/>
      <c r="BO40" s="256"/>
      <c r="BQ40" s="127">
        <v>29</v>
      </c>
      <c r="BR40" s="123" t="s">
        <v>67</v>
      </c>
      <c r="BS40" s="123" t="str">
        <f t="shared" si="21"/>
        <v/>
      </c>
      <c r="BT40" s="123"/>
      <c r="BU40" s="124">
        <f t="shared" si="22"/>
        <v>0</v>
      </c>
      <c r="BV40" s="123" t="e">
        <f t="shared" si="23"/>
        <v>#N/A</v>
      </c>
      <c r="BW40" s="124">
        <f t="shared" si="24"/>
        <v>0</v>
      </c>
      <c r="BX40" s="123" t="e">
        <f t="shared" si="25"/>
        <v>#N/A</v>
      </c>
      <c r="BY40" s="125">
        <v>2</v>
      </c>
      <c r="BZ40" s="123" t="s">
        <v>67</v>
      </c>
      <c r="CA40" s="123"/>
      <c r="CB40" s="126"/>
    </row>
    <row r="41" spans="1:80" s="89" customFormat="1" ht="17.45" hidden="1" customHeight="1">
      <c r="A41" s="84"/>
      <c r="B41" s="222"/>
      <c r="C41" s="96"/>
      <c r="D41" s="233"/>
      <c r="E41" s="246"/>
      <c r="F41" s="247"/>
      <c r="G41" s="248"/>
      <c r="H41" s="249"/>
      <c r="I41" s="250"/>
      <c r="J41" s="251"/>
      <c r="K41" s="251"/>
      <c r="L41" s="251"/>
      <c r="M41" s="251"/>
      <c r="N41" s="251"/>
      <c r="O41" s="248"/>
      <c r="P41" s="249"/>
      <c r="Q41" s="250"/>
      <c r="R41" s="251"/>
      <c r="S41" s="251"/>
      <c r="T41" s="251"/>
      <c r="U41" s="251"/>
      <c r="V41" s="251"/>
      <c r="W41" s="248"/>
      <c r="X41" s="249"/>
      <c r="Y41" s="250"/>
      <c r="Z41" s="251"/>
      <c r="AA41" s="251"/>
      <c r="AB41" s="251"/>
      <c r="AC41" s="251"/>
      <c r="AD41" s="251"/>
      <c r="AE41" s="248"/>
      <c r="AF41" s="249"/>
      <c r="AG41" s="250"/>
      <c r="AH41" s="251"/>
      <c r="AI41" s="251"/>
      <c r="AJ41" s="251"/>
      <c r="AK41" s="251"/>
      <c r="AL41" s="251"/>
      <c r="AM41" s="252"/>
      <c r="AN41" s="252"/>
      <c r="AO41" s="252"/>
      <c r="AP41" s="252"/>
      <c r="AQ41" s="252"/>
      <c r="AR41" s="252"/>
      <c r="AS41" s="252"/>
      <c r="AT41" s="252"/>
      <c r="AU41" s="252"/>
      <c r="AV41" s="252"/>
      <c r="AW41" s="252"/>
      <c r="AX41" s="252"/>
      <c r="AY41" s="252"/>
      <c r="AZ41" s="252"/>
      <c r="BA41" s="252"/>
      <c r="BB41" s="252"/>
      <c r="BC41" s="253"/>
      <c r="BD41" s="253"/>
      <c r="BE41" s="253"/>
      <c r="BF41" s="253"/>
      <c r="BG41" s="253"/>
      <c r="BH41" s="254"/>
      <c r="BI41" s="255"/>
      <c r="BJ41" s="255"/>
      <c r="BK41" s="255"/>
      <c r="BL41" s="255"/>
      <c r="BM41" s="255"/>
      <c r="BN41" s="255"/>
      <c r="BO41" s="256"/>
      <c r="BQ41" s="127">
        <v>30</v>
      </c>
      <c r="BR41" s="123" t="s">
        <v>67</v>
      </c>
      <c r="BS41" s="128" t="str">
        <f t="shared" si="21"/>
        <v/>
      </c>
      <c r="BT41" s="128"/>
      <c r="BU41" s="225">
        <f t="shared" si="22"/>
        <v>0</v>
      </c>
      <c r="BV41" s="123" t="e">
        <f t="shared" si="23"/>
        <v>#N/A</v>
      </c>
      <c r="BW41" s="225">
        <f t="shared" si="24"/>
        <v>0</v>
      </c>
      <c r="BX41" s="123" t="e">
        <f t="shared" si="25"/>
        <v>#N/A</v>
      </c>
      <c r="BY41" s="125">
        <v>2</v>
      </c>
      <c r="BZ41" s="123" t="s">
        <v>67</v>
      </c>
      <c r="CA41" s="128"/>
      <c r="CB41" s="129"/>
    </row>
    <row r="42" spans="1:80" s="89" customFormat="1" ht="17.45" hidden="1" customHeight="1" thickBot="1">
      <c r="A42" s="84"/>
      <c r="B42" s="108"/>
      <c r="C42" s="223"/>
      <c r="D42" s="245"/>
      <c r="E42" s="257"/>
      <c r="F42" s="258"/>
      <c r="G42" s="259"/>
      <c r="H42" s="260"/>
      <c r="I42" s="261"/>
      <c r="J42" s="262"/>
      <c r="K42" s="262"/>
      <c r="L42" s="262"/>
      <c r="M42" s="262"/>
      <c r="N42" s="262"/>
      <c r="O42" s="259"/>
      <c r="P42" s="260"/>
      <c r="Q42" s="261"/>
      <c r="R42" s="262"/>
      <c r="S42" s="262"/>
      <c r="T42" s="262"/>
      <c r="U42" s="262"/>
      <c r="V42" s="262"/>
      <c r="W42" s="259"/>
      <c r="X42" s="260"/>
      <c r="Y42" s="261"/>
      <c r="Z42" s="262"/>
      <c r="AA42" s="262"/>
      <c r="AB42" s="262"/>
      <c r="AC42" s="262"/>
      <c r="AD42" s="262"/>
      <c r="AE42" s="259"/>
      <c r="AF42" s="260"/>
      <c r="AG42" s="261"/>
      <c r="AH42" s="262"/>
      <c r="AI42" s="262"/>
      <c r="AJ42" s="262"/>
      <c r="AK42" s="262"/>
      <c r="AL42" s="262"/>
      <c r="AM42" s="263"/>
      <c r="AN42" s="263"/>
      <c r="AO42" s="263"/>
      <c r="AP42" s="263"/>
      <c r="AQ42" s="263"/>
      <c r="AR42" s="263"/>
      <c r="AS42" s="263"/>
      <c r="AT42" s="263"/>
      <c r="AU42" s="263"/>
      <c r="AV42" s="263"/>
      <c r="AW42" s="263"/>
      <c r="AX42" s="263"/>
      <c r="AY42" s="263"/>
      <c r="AZ42" s="263"/>
      <c r="BA42" s="263"/>
      <c r="BB42" s="263"/>
      <c r="BC42" s="264"/>
      <c r="BD42" s="264"/>
      <c r="BE42" s="264"/>
      <c r="BF42" s="264"/>
      <c r="BG42" s="264"/>
      <c r="BH42" s="265"/>
      <c r="BI42" s="266"/>
      <c r="BJ42" s="266"/>
      <c r="BK42" s="266"/>
      <c r="BL42" s="266"/>
      <c r="BM42" s="266"/>
      <c r="BN42" s="266"/>
      <c r="BO42" s="267"/>
      <c r="BQ42" s="226"/>
      <c r="BR42" s="226"/>
      <c r="BS42" s="226"/>
      <c r="BT42" s="226"/>
      <c r="BU42" s="226"/>
      <c r="BV42" s="226"/>
      <c r="BW42" s="226"/>
      <c r="BX42" s="226"/>
      <c r="BY42" s="226"/>
      <c r="BZ42" s="226"/>
      <c r="CA42" s="226"/>
      <c r="CB42" s="226"/>
    </row>
    <row r="43" spans="1:80" s="89" customFormat="1" ht="17.45" customHeight="1">
      <c r="A43" s="84"/>
      <c r="B43" s="85"/>
      <c r="C43" s="224"/>
      <c r="D43" s="86"/>
      <c r="E43" s="87"/>
      <c r="F43" s="77"/>
      <c r="G43" s="78"/>
      <c r="H43" s="207"/>
      <c r="I43" s="208"/>
      <c r="J43" s="79"/>
      <c r="K43" s="79"/>
      <c r="L43" s="79"/>
      <c r="M43" s="79"/>
      <c r="N43" s="79"/>
      <c r="O43" s="78"/>
      <c r="P43" s="207"/>
      <c r="Q43" s="208"/>
      <c r="R43" s="79"/>
      <c r="S43" s="79"/>
      <c r="T43" s="79"/>
      <c r="U43" s="79"/>
      <c r="V43" s="79"/>
      <c r="W43" s="78"/>
      <c r="X43" s="207"/>
      <c r="Y43" s="208"/>
      <c r="Z43" s="79"/>
      <c r="AA43" s="79"/>
      <c r="AB43" s="79"/>
      <c r="AC43" s="79"/>
      <c r="AD43" s="79"/>
      <c r="AE43" s="78"/>
      <c r="AF43" s="207"/>
      <c r="AG43" s="208"/>
      <c r="AH43" s="79"/>
      <c r="AI43" s="79"/>
      <c r="AJ43" s="79"/>
      <c r="AK43" s="79"/>
      <c r="AL43" s="79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0"/>
      <c r="BD43" s="80"/>
      <c r="BE43" s="80"/>
      <c r="BF43" s="80"/>
      <c r="BG43" s="80"/>
      <c r="BH43" s="81"/>
      <c r="BI43" s="82"/>
      <c r="BJ43" s="82"/>
      <c r="BK43" s="82"/>
      <c r="BL43" s="82"/>
      <c r="BM43" s="82"/>
      <c r="BN43" s="82"/>
      <c r="BO43" s="83"/>
      <c r="BQ43" s="130"/>
      <c r="BR43" s="130"/>
      <c r="BS43" s="130"/>
      <c r="BT43" s="130"/>
      <c r="BU43" s="130"/>
      <c r="BV43" s="130"/>
      <c r="BW43" s="130"/>
      <c r="BX43" s="130"/>
      <c r="BY43" s="130"/>
      <c r="BZ43" s="130"/>
      <c r="CA43" s="130"/>
      <c r="CB43" s="130"/>
    </row>
    <row r="44" spans="1:80">
      <c r="B44" s="109" t="str">
        <f>IF(info!C$7="","", CONCATENATE(info!B$7," ",info!C$7))</f>
        <v>Obsługa komputerowa: Michał Majcher</v>
      </c>
      <c r="BO44" s="48" t="str">
        <f>IF(info!C$6="","", CONCATENATE(info!B$6," ",info!C$6))</f>
        <v>Sędzia Główny Bartosz Majcher</v>
      </c>
      <c r="BQ44" s="131"/>
      <c r="BR44" s="131"/>
      <c r="BS44" s="131"/>
      <c r="BT44" s="131"/>
      <c r="BU44" s="131"/>
      <c r="BV44" s="131"/>
      <c r="BW44" s="131"/>
      <c r="BX44" s="131"/>
      <c r="BY44" s="131"/>
      <c r="BZ44" s="131"/>
      <c r="CA44" s="131"/>
      <c r="CB44" s="131"/>
    </row>
    <row r="55" spans="1:67" ht="72" customHeight="1">
      <c r="BO55" s="32"/>
    </row>
    <row r="60" spans="1:67" ht="18.75" hidden="1">
      <c r="A60" s="17"/>
      <c r="B60" s="17"/>
      <c r="C60" s="17"/>
      <c r="D60" s="1"/>
      <c r="E60" s="272"/>
      <c r="F60" s="273"/>
      <c r="G60" s="274"/>
      <c r="H60" s="272"/>
      <c r="I60" s="272"/>
      <c r="J60" s="272"/>
      <c r="K60" s="341" t="s">
        <v>68</v>
      </c>
      <c r="L60" s="341"/>
      <c r="M60" s="341"/>
      <c r="N60" s="342"/>
      <c r="O60" s="341"/>
      <c r="P60" s="341"/>
      <c r="Q60" s="341"/>
      <c r="R60" s="341"/>
      <c r="S60" s="341"/>
      <c r="T60" s="272"/>
      <c r="U60" s="272"/>
      <c r="V60" s="272"/>
      <c r="W60" s="272"/>
      <c r="X60" s="272"/>
      <c r="Y60" s="272"/>
      <c r="Z60" s="272"/>
      <c r="AA60" s="272"/>
      <c r="AB60" s="272"/>
      <c r="AC60" s="272"/>
      <c r="AD60" s="272"/>
      <c r="AE60" s="272"/>
    </row>
    <row r="61" spans="1:67" ht="18.75" hidden="1">
      <c r="E61" s="275" t="s">
        <v>69</v>
      </c>
      <c r="F61" s="276" t="str">
        <f>IF(BO8="","",VLOOKUP(CA7,CE7:CF11,2,FALSE))</f>
        <v>Drzymała Jadwiga</v>
      </c>
      <c r="G61" s="469" t="str">
        <f>IF(BV22="","",VLOOKUP(BU22,BV22:BW25,2,FALSE))</f>
        <v/>
      </c>
      <c r="H61" s="470"/>
      <c r="I61" s="277"/>
      <c r="J61" s="278"/>
      <c r="K61" s="279"/>
      <c r="L61" s="272"/>
      <c r="M61" s="272"/>
      <c r="N61" s="272"/>
      <c r="O61" s="272"/>
      <c r="P61" s="272"/>
      <c r="Q61" s="272"/>
      <c r="R61" s="272"/>
      <c r="S61" s="272"/>
      <c r="T61" s="272"/>
      <c r="U61" s="272"/>
      <c r="V61" s="272"/>
      <c r="W61" s="341" t="s">
        <v>70</v>
      </c>
      <c r="X61" s="341"/>
      <c r="Y61" s="341"/>
      <c r="Z61" s="341"/>
      <c r="AA61" s="341"/>
      <c r="AB61" s="341"/>
      <c r="AC61" s="342"/>
      <c r="AD61" s="341"/>
      <c r="AE61" s="341"/>
    </row>
    <row r="62" spans="1:67" ht="18.75" hidden="1">
      <c r="E62" s="280"/>
      <c r="F62" s="281"/>
      <c r="G62" s="317" t="s">
        <v>71</v>
      </c>
      <c r="H62" s="315"/>
      <c r="I62" s="283"/>
      <c r="J62" s="284"/>
      <c r="K62" s="343" t="str">
        <f>IF(I63=1,F61,IF(I63=2,F63," "))</f>
        <v>Drzymała Jadwiga</v>
      </c>
      <c r="L62" s="344"/>
      <c r="M62" s="344"/>
      <c r="N62" s="344"/>
      <c r="O62" s="344"/>
      <c r="P62" s="344"/>
      <c r="Q62" s="344"/>
      <c r="R62" s="344"/>
      <c r="S62" s="344"/>
      <c r="T62" s="344"/>
      <c r="U62" s="272"/>
      <c r="V62" s="272"/>
      <c r="W62" s="272"/>
      <c r="X62" s="272"/>
      <c r="Y62" s="272"/>
      <c r="Z62" s="272"/>
      <c r="AA62" s="272"/>
      <c r="AB62" s="272"/>
      <c r="AC62" s="272"/>
      <c r="AD62" s="272"/>
      <c r="AE62" s="272"/>
    </row>
    <row r="63" spans="1:67" ht="18.75" hidden="1">
      <c r="E63" s="275" t="s">
        <v>72</v>
      </c>
      <c r="F63" s="285" t="str">
        <f>IF(BO30="","",VLOOKUP(CA28,CE27:CF31,2,FALSE))</f>
        <v/>
      </c>
      <c r="G63" s="471"/>
      <c r="H63" s="472"/>
      <c r="I63" s="473">
        <v>1</v>
      </c>
      <c r="J63" s="474"/>
      <c r="K63" s="475"/>
      <c r="L63" s="476"/>
      <c r="M63" s="476"/>
      <c r="N63" s="476"/>
      <c r="O63" s="476"/>
      <c r="P63" s="476"/>
      <c r="Q63" s="476"/>
      <c r="R63" s="476"/>
      <c r="S63" s="476"/>
      <c r="T63" s="477"/>
      <c r="U63" s="286"/>
      <c r="V63" s="272"/>
      <c r="W63" s="272"/>
      <c r="X63" s="272"/>
      <c r="Y63" s="272"/>
      <c r="Z63" s="272"/>
      <c r="AA63" s="272"/>
      <c r="AB63" s="272"/>
      <c r="AC63" s="272"/>
      <c r="AD63" s="272"/>
      <c r="AE63" s="272"/>
    </row>
    <row r="64" spans="1:67" ht="18.75" hidden="1">
      <c r="E64" s="280"/>
      <c r="F64" s="287"/>
      <c r="G64" s="288"/>
      <c r="H64" s="289"/>
      <c r="I64" s="277"/>
      <c r="J64" s="290"/>
      <c r="K64" s="291"/>
      <c r="L64" s="272"/>
      <c r="M64" s="272"/>
      <c r="N64" s="272"/>
      <c r="O64" s="272"/>
      <c r="P64" s="272"/>
      <c r="Q64" s="272"/>
      <c r="R64" s="272"/>
      <c r="S64" s="272"/>
      <c r="T64" s="272"/>
      <c r="U64" s="292"/>
      <c r="V64" s="478" t="str">
        <f>IF(U65=1,K62,IF(U65=2,K66," "))</f>
        <v>Drzymała Jadwiga</v>
      </c>
      <c r="W64" s="478"/>
      <c r="X64" s="478"/>
      <c r="Y64" s="478"/>
      <c r="Z64" s="478"/>
      <c r="AA64" s="478"/>
      <c r="AB64" s="478"/>
      <c r="AC64" s="478"/>
      <c r="AD64" s="478"/>
      <c r="AE64" s="479"/>
    </row>
    <row r="65" spans="5:31" ht="18.75" hidden="1">
      <c r="E65" s="275" t="s">
        <v>73</v>
      </c>
      <c r="F65" s="293" t="str">
        <f>IF(BO10="","",VLOOKUP(CA8,CE7:CF11,2,FALSE))</f>
        <v>Jakubik Jadwiga</v>
      </c>
      <c r="G65" s="469" t="str">
        <f>IF(BV22="","",VLOOKUP(BU23,BV22:BW25,2,FALSE))</f>
        <v/>
      </c>
      <c r="H65" s="470"/>
      <c r="I65" s="294"/>
      <c r="J65" s="278"/>
      <c r="K65" s="279"/>
      <c r="L65" s="272"/>
      <c r="M65" s="272"/>
      <c r="N65" s="272"/>
      <c r="O65" s="272"/>
      <c r="P65" s="272"/>
      <c r="Q65" s="272"/>
      <c r="R65" s="272"/>
      <c r="S65" s="272"/>
      <c r="T65" s="272"/>
      <c r="U65" s="295">
        <v>1</v>
      </c>
      <c r="V65" s="480"/>
      <c r="W65" s="480"/>
      <c r="X65" s="480"/>
      <c r="Y65" s="480"/>
      <c r="Z65" s="480"/>
      <c r="AA65" s="480"/>
      <c r="AB65" s="480"/>
      <c r="AC65" s="480"/>
      <c r="AD65" s="480"/>
      <c r="AE65" s="476"/>
    </row>
    <row r="66" spans="5:31" ht="18.75" hidden="1">
      <c r="E66" s="280"/>
      <c r="F66" s="281"/>
      <c r="G66" s="317" t="s">
        <v>74</v>
      </c>
      <c r="H66" s="315"/>
      <c r="I66" s="283"/>
      <c r="J66" s="284"/>
      <c r="K66" s="343" t="str">
        <f>IF(I67=1,F65,IF(I67=2,F67," "))</f>
        <v/>
      </c>
      <c r="L66" s="344"/>
      <c r="M66" s="344"/>
      <c r="N66" s="344"/>
      <c r="O66" s="344"/>
      <c r="P66" s="344"/>
      <c r="Q66" s="344"/>
      <c r="R66" s="344"/>
      <c r="S66" s="344"/>
      <c r="T66" s="345"/>
      <c r="U66" s="286"/>
      <c r="V66" s="272"/>
      <c r="W66" s="272"/>
      <c r="X66" s="272"/>
      <c r="Y66" s="272"/>
      <c r="Z66" s="272"/>
      <c r="AA66" s="272"/>
      <c r="AB66" s="272"/>
      <c r="AC66" s="272"/>
      <c r="AD66" s="272"/>
      <c r="AE66" s="272"/>
    </row>
    <row r="67" spans="5:31" ht="18.75" hidden="1">
      <c r="E67" s="275" t="s">
        <v>75</v>
      </c>
      <c r="F67" s="285" t="str">
        <f>IF(BO28="","",VLOOKUP(CA27,CE27:CF31,2,FALSE))</f>
        <v/>
      </c>
      <c r="G67" s="471"/>
      <c r="H67" s="472"/>
      <c r="I67" s="481">
        <v>2</v>
      </c>
      <c r="J67" s="482"/>
      <c r="K67" s="483"/>
      <c r="L67" s="476"/>
      <c r="M67" s="476"/>
      <c r="N67" s="476"/>
      <c r="O67" s="476"/>
      <c r="P67" s="476"/>
      <c r="Q67" s="476"/>
      <c r="R67" s="476"/>
      <c r="S67" s="476"/>
      <c r="T67" s="476"/>
      <c r="U67" s="272"/>
      <c r="V67" s="272"/>
      <c r="W67" s="272"/>
      <c r="X67" s="272"/>
      <c r="Y67" s="272"/>
      <c r="Z67" s="272"/>
      <c r="AA67" s="272"/>
      <c r="AB67" s="272"/>
      <c r="AC67" s="272"/>
      <c r="AD67" s="272"/>
      <c r="AE67" s="272"/>
    </row>
    <row r="68" spans="5:31" hidden="1">
      <c r="E68" s="272"/>
      <c r="F68" s="273"/>
      <c r="G68" s="274"/>
      <c r="H68" s="272"/>
      <c r="I68" s="272"/>
      <c r="J68" s="272"/>
      <c r="K68" s="272"/>
      <c r="L68" s="272"/>
      <c r="M68" s="272"/>
      <c r="N68" s="272"/>
      <c r="O68" s="272"/>
      <c r="P68" s="272"/>
      <c r="Q68" s="272"/>
      <c r="R68" s="272"/>
      <c r="S68" s="272"/>
      <c r="T68" s="272"/>
      <c r="U68" s="272"/>
      <c r="V68" s="272"/>
      <c r="W68" s="272"/>
      <c r="X68" s="272"/>
      <c r="Y68" s="272"/>
      <c r="Z68" s="272"/>
      <c r="AA68" s="272"/>
      <c r="AB68" s="272"/>
      <c r="AC68" s="272"/>
      <c r="AD68" s="272"/>
      <c r="AE68" s="272"/>
    </row>
    <row r="69" spans="5:31" hidden="1">
      <c r="E69" s="272"/>
      <c r="F69" s="273"/>
      <c r="G69" s="274"/>
      <c r="H69" s="272"/>
      <c r="I69" s="272"/>
      <c r="J69" s="272"/>
      <c r="K69" s="272"/>
      <c r="L69" s="272"/>
      <c r="M69" s="272"/>
      <c r="N69" s="272"/>
      <c r="O69" s="272"/>
      <c r="P69" s="272"/>
      <c r="Q69" s="272"/>
      <c r="R69" s="272"/>
      <c r="S69" s="272"/>
      <c r="T69" s="272"/>
      <c r="U69" s="272"/>
      <c r="V69" s="272"/>
      <c r="W69" s="272"/>
      <c r="X69" s="272"/>
      <c r="Y69" s="272"/>
      <c r="Z69" s="272"/>
      <c r="AA69" s="272"/>
      <c r="AB69" s="272"/>
      <c r="AC69" s="272"/>
      <c r="AD69" s="272"/>
      <c r="AE69" s="272"/>
    </row>
    <row r="70" spans="5:31" hidden="1">
      <c r="E70" s="272"/>
      <c r="F70" s="273"/>
      <c r="G70" s="274"/>
      <c r="H70" s="272"/>
      <c r="I70" s="272"/>
      <c r="J70" s="272"/>
      <c r="K70" s="272"/>
      <c r="L70" s="272"/>
      <c r="M70" s="272"/>
      <c r="N70" s="272"/>
      <c r="O70" s="272"/>
      <c r="P70" s="272"/>
      <c r="Q70" s="272"/>
      <c r="R70" s="272"/>
      <c r="S70" s="272"/>
      <c r="T70" s="272"/>
      <c r="U70" s="272"/>
      <c r="V70" s="272"/>
      <c r="W70" s="272"/>
      <c r="X70" s="272"/>
      <c r="Y70" s="272"/>
      <c r="Z70" s="272"/>
      <c r="AA70" s="272"/>
      <c r="AB70" s="272"/>
      <c r="AC70" s="272"/>
      <c r="AD70" s="272"/>
      <c r="AE70" s="272"/>
    </row>
    <row r="71" spans="5:31" ht="18.75" hidden="1">
      <c r="E71" s="272"/>
      <c r="F71" s="273"/>
      <c r="G71" s="274"/>
      <c r="H71" s="272"/>
      <c r="I71" s="272"/>
      <c r="J71" s="272"/>
      <c r="K71" s="341" t="s">
        <v>76</v>
      </c>
      <c r="L71" s="341"/>
      <c r="M71" s="341"/>
      <c r="N71" s="341"/>
      <c r="O71" s="341"/>
      <c r="P71" s="341"/>
      <c r="Q71" s="342"/>
      <c r="R71" s="341"/>
      <c r="S71" s="341"/>
      <c r="T71" s="272"/>
      <c r="U71" s="272"/>
      <c r="V71" s="272"/>
      <c r="W71" s="272"/>
      <c r="X71" s="272"/>
      <c r="Y71" s="272"/>
      <c r="Z71" s="272"/>
      <c r="AA71" s="272"/>
      <c r="AB71" s="272"/>
      <c r="AC71" s="272"/>
      <c r="AD71" s="272"/>
      <c r="AE71" s="272"/>
    </row>
    <row r="72" spans="5:31" ht="18.75" hidden="1">
      <c r="E72" s="275" t="s">
        <v>71</v>
      </c>
      <c r="F72" s="276" t="str">
        <f>IF(I63=2,F61,IF(I63=1,F63," "))</f>
        <v/>
      </c>
      <c r="G72" s="469"/>
      <c r="H72" s="470"/>
      <c r="I72" s="277"/>
      <c r="J72" s="278"/>
      <c r="K72" s="279"/>
      <c r="L72" s="272"/>
      <c r="M72" s="272"/>
      <c r="N72" s="272"/>
      <c r="O72" s="272"/>
      <c r="P72" s="272"/>
      <c r="Q72" s="272"/>
      <c r="R72" s="272"/>
      <c r="S72" s="272"/>
      <c r="T72" s="272"/>
      <c r="U72" s="272"/>
      <c r="V72" s="272"/>
      <c r="W72" s="272"/>
      <c r="X72" s="272"/>
      <c r="Y72" s="272"/>
      <c r="Z72" s="272"/>
      <c r="AA72" s="272"/>
      <c r="AB72" s="272"/>
      <c r="AC72" s="272"/>
      <c r="AD72" s="272"/>
      <c r="AE72" s="272"/>
    </row>
    <row r="73" spans="5:31" ht="18.75" hidden="1">
      <c r="E73" s="280"/>
      <c r="F73" s="281"/>
      <c r="G73" s="282"/>
      <c r="H73" s="316"/>
      <c r="I73" s="283"/>
      <c r="J73" s="284"/>
      <c r="K73" s="343" t="str">
        <f>IF(I74=1,F72,IF(I74=2,F74," "))</f>
        <v/>
      </c>
      <c r="L73" s="344"/>
      <c r="M73" s="344"/>
      <c r="N73" s="344"/>
      <c r="O73" s="344"/>
      <c r="P73" s="344"/>
      <c r="Q73" s="344"/>
      <c r="R73" s="344"/>
      <c r="S73" s="344"/>
      <c r="T73" s="296"/>
      <c r="U73" s="272"/>
      <c r="V73" s="272"/>
      <c r="W73" s="272"/>
      <c r="X73" s="272"/>
      <c r="Y73" s="272"/>
      <c r="Z73" s="272"/>
      <c r="AA73" s="272"/>
      <c r="AB73" s="272"/>
      <c r="AC73" s="272"/>
      <c r="AD73" s="272"/>
      <c r="AE73" s="272"/>
    </row>
    <row r="74" spans="5:31" ht="18.75" hidden="1">
      <c r="E74" s="275" t="s">
        <v>74</v>
      </c>
      <c r="F74" s="293" t="str">
        <f>IF(I67=2,F65,IF(I67=1,F67," "))</f>
        <v>Jakubik Jadwiga</v>
      </c>
      <c r="G74" s="484" t="str">
        <f>IF(I67=2,G65,IF(I67=1,G67," "))</f>
        <v/>
      </c>
      <c r="H74" s="485"/>
      <c r="I74" s="486">
        <v>1</v>
      </c>
      <c r="J74" s="482"/>
      <c r="K74" s="483"/>
      <c r="L74" s="476"/>
      <c r="M74" s="476"/>
      <c r="N74" s="476"/>
      <c r="O74" s="476"/>
      <c r="P74" s="476"/>
      <c r="Q74" s="476"/>
      <c r="R74" s="476"/>
      <c r="S74" s="476"/>
      <c r="T74" s="476"/>
      <c r="U74" s="272"/>
      <c r="V74" s="272"/>
      <c r="W74" s="272"/>
      <c r="X74" s="272"/>
      <c r="Y74" s="272"/>
      <c r="Z74" s="272"/>
      <c r="AA74" s="272"/>
      <c r="AB74" s="272"/>
      <c r="AC74" s="272"/>
      <c r="AD74" s="272"/>
      <c r="AE74" s="272"/>
    </row>
    <row r="75" spans="5:31" hidden="1">
      <c r="E75" s="272"/>
      <c r="F75" s="297"/>
      <c r="G75" s="298"/>
      <c r="H75" s="299"/>
      <c r="I75" s="272"/>
      <c r="J75" s="272"/>
      <c r="K75" s="272"/>
      <c r="L75" s="272"/>
      <c r="M75" s="272"/>
      <c r="N75" s="272"/>
      <c r="O75" s="272"/>
      <c r="P75" s="272"/>
      <c r="Q75" s="272"/>
      <c r="R75" s="272"/>
      <c r="S75" s="272"/>
      <c r="T75" s="272"/>
      <c r="U75" s="272"/>
      <c r="V75" s="272"/>
      <c r="W75" s="272"/>
      <c r="X75" s="272"/>
      <c r="Y75" s="272"/>
      <c r="Z75" s="272"/>
      <c r="AA75" s="272"/>
      <c r="AB75" s="272"/>
      <c r="AC75" s="272"/>
      <c r="AD75" s="272"/>
      <c r="AE75" s="272"/>
    </row>
    <row r="76" spans="5:31" hidden="1">
      <c r="E76" s="272"/>
      <c r="F76" s="273"/>
      <c r="G76" s="274"/>
      <c r="H76" s="272"/>
      <c r="I76" s="272"/>
      <c r="J76" s="272"/>
      <c r="K76" s="272"/>
      <c r="L76" s="272"/>
      <c r="M76" s="272"/>
      <c r="N76" s="272"/>
      <c r="O76" s="272"/>
      <c r="P76" s="272"/>
      <c r="Q76" s="272"/>
      <c r="R76" s="272"/>
      <c r="S76" s="272"/>
      <c r="T76" s="272"/>
      <c r="U76" s="272"/>
      <c r="V76" s="272"/>
      <c r="W76" s="272"/>
      <c r="X76" s="272"/>
      <c r="Y76" s="272"/>
      <c r="Z76" s="272"/>
      <c r="AA76" s="272"/>
      <c r="AB76" s="272"/>
      <c r="AC76" s="272"/>
      <c r="AD76" s="272"/>
      <c r="AE76" s="272"/>
    </row>
    <row r="77" spans="5:31" ht="18.75" hidden="1">
      <c r="E77" s="272"/>
      <c r="F77" s="273"/>
      <c r="G77" s="274"/>
      <c r="H77" s="272"/>
      <c r="I77" s="272"/>
      <c r="J77" s="272"/>
      <c r="K77" s="341" t="s">
        <v>78</v>
      </c>
      <c r="L77" s="341"/>
      <c r="M77" s="341"/>
      <c r="N77" s="341"/>
      <c r="O77" s="341"/>
      <c r="P77" s="341"/>
      <c r="Q77" s="342"/>
      <c r="R77" s="341"/>
      <c r="S77" s="341"/>
      <c r="T77" s="272"/>
      <c r="U77" s="272"/>
      <c r="V77" s="272"/>
      <c r="W77" s="272"/>
      <c r="X77" s="272"/>
      <c r="Y77" s="272"/>
      <c r="Z77" s="272"/>
      <c r="AA77" s="272"/>
      <c r="AB77" s="272"/>
      <c r="AC77" s="272"/>
      <c r="AD77" s="272"/>
      <c r="AE77" s="272"/>
    </row>
    <row r="78" spans="5:31" ht="18.75" hidden="1">
      <c r="E78" s="275" t="s">
        <v>77</v>
      </c>
      <c r="F78" s="276" t="str">
        <f>IF(BO8="","",VLOOKUP(CA9,CE7:CF11,2,FALSE))</f>
        <v>Michalska Elżbieta</v>
      </c>
      <c r="G78" s="469" t="str">
        <f>IF(BV22="","",VLOOKUP(BU24,BV22:BW25,2,FALSE))</f>
        <v/>
      </c>
      <c r="H78" s="470"/>
      <c r="I78" s="277"/>
      <c r="J78" s="278"/>
      <c r="K78" s="279"/>
      <c r="L78" s="272"/>
      <c r="M78" s="272"/>
      <c r="N78" s="272"/>
      <c r="O78" s="272"/>
      <c r="P78" s="272"/>
      <c r="Q78" s="272"/>
      <c r="R78" s="272"/>
      <c r="S78" s="272"/>
      <c r="T78" s="272"/>
      <c r="U78" s="272"/>
      <c r="V78" s="272"/>
    </row>
    <row r="79" spans="5:31" ht="18.75" hidden="1">
      <c r="E79" s="280"/>
      <c r="F79" s="281"/>
      <c r="G79" s="487" t="s">
        <v>79</v>
      </c>
      <c r="H79" s="488"/>
      <c r="I79" s="283"/>
      <c r="J79" s="284"/>
      <c r="K79" s="343" t="str">
        <f>IF(I80=1,F78,IF(I80=2,F80," "))</f>
        <v>Michalska Elżbieta</v>
      </c>
      <c r="L79" s="344"/>
      <c r="M79" s="344"/>
      <c r="N79" s="344"/>
      <c r="O79" s="344"/>
      <c r="P79" s="344"/>
      <c r="Q79" s="344"/>
      <c r="R79" s="344"/>
      <c r="S79" s="344"/>
      <c r="T79" s="296"/>
      <c r="U79" s="318"/>
      <c r="V79" s="318"/>
      <c r="W79" s="318"/>
      <c r="X79" s="318"/>
      <c r="Y79" s="318"/>
      <c r="Z79" s="318"/>
      <c r="AA79" s="318"/>
      <c r="AB79" s="318"/>
      <c r="AC79" s="318"/>
      <c r="AD79" s="318"/>
      <c r="AE79" s="318"/>
    </row>
    <row r="80" spans="5:31" ht="18.75" hidden="1">
      <c r="E80" s="275" t="s">
        <v>83</v>
      </c>
      <c r="F80" s="293" t="str">
        <f>IF(BO30="","",VLOOKUP(CA29,CE27:CF31,2,FALSE))</f>
        <v/>
      </c>
      <c r="G80" s="484"/>
      <c r="H80" s="485"/>
      <c r="I80" s="486">
        <v>1</v>
      </c>
      <c r="J80" s="482"/>
      <c r="K80" s="483"/>
      <c r="L80" s="476"/>
      <c r="M80" s="476"/>
      <c r="N80" s="476"/>
      <c r="O80" s="476"/>
      <c r="P80" s="476"/>
      <c r="Q80" s="476"/>
      <c r="R80" s="476"/>
      <c r="S80" s="476"/>
      <c r="T80" s="476"/>
      <c r="U80" s="318"/>
      <c r="V80" s="318"/>
      <c r="W80" s="318"/>
      <c r="X80" s="318"/>
      <c r="Y80" s="318"/>
      <c r="Z80" s="318"/>
      <c r="AA80" s="318"/>
      <c r="AB80" s="318"/>
      <c r="AC80" s="318"/>
      <c r="AD80" s="318"/>
      <c r="AE80" s="318"/>
    </row>
    <row r="81" spans="5:31" ht="18.75" hidden="1">
      <c r="E81" s="280"/>
      <c r="F81" s="325"/>
      <c r="G81" s="323"/>
      <c r="H81" s="324"/>
      <c r="I81" s="277"/>
      <c r="J81" s="290"/>
      <c r="K81" s="291"/>
      <c r="L81" s="272"/>
      <c r="M81" s="272"/>
      <c r="N81" s="272"/>
      <c r="O81" s="272"/>
      <c r="P81" s="272"/>
      <c r="Q81" s="272"/>
      <c r="R81" s="272"/>
      <c r="S81" s="272"/>
      <c r="T81" s="272"/>
      <c r="U81" s="318"/>
      <c r="V81" s="320"/>
      <c r="W81" s="320"/>
      <c r="X81" s="320"/>
      <c r="Y81" s="320"/>
      <c r="Z81" s="320"/>
      <c r="AA81" s="320"/>
      <c r="AB81" s="320"/>
      <c r="AC81" s="320"/>
      <c r="AD81" s="320"/>
      <c r="AE81" s="322"/>
    </row>
    <row r="82" spans="5:31" ht="18.75" hidden="1">
      <c r="E82" s="280"/>
      <c r="F82" s="287"/>
      <c r="G82" s="288"/>
      <c r="H82" s="289"/>
      <c r="I82" s="294"/>
      <c r="J82" s="290"/>
      <c r="K82" s="341" t="s">
        <v>84</v>
      </c>
      <c r="L82" s="341"/>
      <c r="M82" s="341"/>
      <c r="N82" s="341"/>
      <c r="O82" s="341"/>
      <c r="P82" s="341"/>
      <c r="Q82" s="342"/>
      <c r="R82" s="341"/>
      <c r="S82" s="341"/>
      <c r="T82" s="272"/>
      <c r="U82" s="318"/>
      <c r="V82" s="320"/>
      <c r="W82" s="320"/>
      <c r="X82" s="320"/>
      <c r="Y82" s="320"/>
      <c r="Z82" s="320"/>
      <c r="AA82" s="320"/>
      <c r="AB82" s="320"/>
      <c r="AC82" s="320"/>
      <c r="AD82" s="320"/>
      <c r="AE82" s="322"/>
    </row>
    <row r="83" spans="5:31" ht="18.75" hidden="1">
      <c r="E83" s="275" t="s">
        <v>81</v>
      </c>
      <c r="F83" s="293" t="str">
        <f>IF(BO8="","",VLOOKUP(CA10,CE7:CF11,2,FALSE))</f>
        <v>Janowska Dorota</v>
      </c>
      <c r="G83" s="484" t="str">
        <f>IF(BV22="","",VLOOKUP(BU25,BV22:BW25,2,FALSE))</f>
        <v/>
      </c>
      <c r="H83" s="485"/>
      <c r="I83" s="294"/>
      <c r="J83" s="278"/>
      <c r="K83" s="279"/>
      <c r="L83" s="272"/>
      <c r="M83" s="272"/>
      <c r="N83" s="272"/>
      <c r="O83" s="272"/>
      <c r="P83" s="272"/>
      <c r="Q83" s="272"/>
      <c r="R83" s="272"/>
      <c r="S83" s="272"/>
      <c r="T83" s="272"/>
      <c r="U83" s="319"/>
      <c r="V83" s="321"/>
      <c r="W83" s="321"/>
      <c r="X83" s="321"/>
      <c r="Y83" s="321"/>
      <c r="Z83" s="321"/>
      <c r="AA83" s="321"/>
      <c r="AB83" s="321"/>
      <c r="AC83" s="321"/>
      <c r="AD83" s="321"/>
      <c r="AE83" s="321"/>
    </row>
    <row r="84" spans="5:31" ht="18.75" hidden="1">
      <c r="E84" s="280"/>
      <c r="F84" s="281"/>
      <c r="G84" s="487" t="s">
        <v>82</v>
      </c>
      <c r="H84" s="488"/>
      <c r="I84" s="283"/>
      <c r="J84" s="284"/>
      <c r="K84" s="343" t="str">
        <f>IF(I85=1,F83,IF(I85=2,F85," "))</f>
        <v/>
      </c>
      <c r="L84" s="344"/>
      <c r="M84" s="344"/>
      <c r="N84" s="344"/>
      <c r="O84" s="344"/>
      <c r="P84" s="344"/>
      <c r="Q84" s="344"/>
      <c r="R84" s="344"/>
      <c r="S84" s="344"/>
      <c r="T84" s="296"/>
      <c r="U84" s="318"/>
      <c r="V84" s="318"/>
      <c r="W84" s="318"/>
      <c r="X84" s="318"/>
      <c r="Y84" s="318"/>
      <c r="Z84" s="318"/>
      <c r="AA84" s="318"/>
      <c r="AB84" s="318"/>
      <c r="AC84" s="318"/>
      <c r="AD84" s="318"/>
      <c r="AE84" s="318"/>
    </row>
    <row r="85" spans="5:31" ht="18.75" hidden="1">
      <c r="E85" s="275" t="s">
        <v>80</v>
      </c>
      <c r="F85" s="285" t="str">
        <f>IF(BO30="","",VLOOKUP(CA30,CE27:CF31,2,FALSE))</f>
        <v/>
      </c>
      <c r="G85" s="471"/>
      <c r="H85" s="472"/>
      <c r="I85" s="486">
        <v>2</v>
      </c>
      <c r="J85" s="482"/>
      <c r="K85" s="483"/>
      <c r="L85" s="476"/>
      <c r="M85" s="476"/>
      <c r="N85" s="476"/>
      <c r="O85" s="476"/>
      <c r="P85" s="476"/>
      <c r="Q85" s="476"/>
      <c r="R85" s="476"/>
      <c r="S85" s="476"/>
      <c r="T85" s="476"/>
      <c r="U85" s="318"/>
      <c r="V85" s="318"/>
      <c r="W85" s="318"/>
      <c r="X85" s="318"/>
      <c r="Y85" s="318"/>
      <c r="Z85" s="318"/>
      <c r="AA85" s="318"/>
      <c r="AB85" s="318"/>
      <c r="AC85" s="318"/>
      <c r="AD85" s="318"/>
      <c r="AE85" s="318"/>
    </row>
    <row r="86" spans="5:31" hidden="1">
      <c r="E86" s="272"/>
      <c r="F86" s="273"/>
      <c r="G86" s="274"/>
      <c r="H86" s="272"/>
      <c r="I86" s="272"/>
      <c r="J86" s="272"/>
      <c r="K86" s="272"/>
      <c r="L86" s="272"/>
      <c r="M86" s="272"/>
      <c r="N86" s="272"/>
      <c r="O86" s="272"/>
      <c r="P86" s="272"/>
      <c r="Q86" s="272"/>
      <c r="R86" s="272"/>
      <c r="S86" s="272"/>
      <c r="T86" s="272"/>
      <c r="U86" s="272"/>
      <c r="V86" s="272"/>
      <c r="W86" s="272"/>
      <c r="X86" s="272"/>
      <c r="Y86" s="272"/>
      <c r="Z86" s="272"/>
      <c r="AA86" s="272"/>
      <c r="AB86" s="272"/>
      <c r="AC86" s="272"/>
      <c r="AD86" s="272"/>
      <c r="AE86" s="272"/>
    </row>
    <row r="87" spans="5:31" ht="18.75" hidden="1" customHeight="1">
      <c r="E87" s="272"/>
      <c r="F87" s="273"/>
      <c r="G87" s="274"/>
      <c r="H87" s="272"/>
      <c r="I87" s="272"/>
      <c r="J87" s="272"/>
      <c r="K87" s="341" t="s">
        <v>85</v>
      </c>
      <c r="L87" s="341"/>
      <c r="M87" s="341"/>
      <c r="N87" s="341"/>
      <c r="O87" s="341"/>
      <c r="P87" s="341"/>
      <c r="Q87" s="341"/>
      <c r="R87" s="341"/>
      <c r="S87" s="341"/>
      <c r="T87" s="272"/>
      <c r="U87" s="272"/>
      <c r="V87" s="272"/>
      <c r="W87" s="272"/>
      <c r="X87" s="272"/>
      <c r="Y87" s="272"/>
      <c r="Z87" s="272"/>
      <c r="AA87" s="272"/>
      <c r="AB87" s="272"/>
      <c r="AC87" s="272"/>
      <c r="AD87" s="272"/>
      <c r="AE87" s="272"/>
    </row>
    <row r="88" spans="5:31" ht="18.75" hidden="1" customHeight="1">
      <c r="E88" s="275" t="s">
        <v>86</v>
      </c>
      <c r="F88" s="276" t="str">
        <f>IF(BO8="","",VLOOKUP(CA11,CE7:CF11,2,FALSE))</f>
        <v xml:space="preserve">Raszewska Lucyna </v>
      </c>
      <c r="G88" s="469"/>
      <c r="H88" s="489"/>
      <c r="I88" s="277"/>
      <c r="J88" s="278"/>
      <c r="K88" s="279"/>
      <c r="L88" s="272"/>
      <c r="M88" s="272"/>
      <c r="N88" s="272"/>
      <c r="O88" s="272"/>
      <c r="P88" s="272"/>
      <c r="Q88" s="272"/>
      <c r="R88" s="272"/>
      <c r="S88" s="272"/>
      <c r="T88" s="272"/>
      <c r="U88" s="272"/>
      <c r="V88" s="272"/>
      <c r="W88" s="272"/>
      <c r="X88" s="272"/>
      <c r="Y88" s="272"/>
      <c r="Z88" s="272"/>
      <c r="AA88" s="272"/>
      <c r="AB88" s="272"/>
      <c r="AC88" s="272"/>
      <c r="AD88" s="272"/>
      <c r="AE88" s="272"/>
    </row>
    <row r="89" spans="5:31" ht="18.75" hidden="1">
      <c r="E89" s="280"/>
      <c r="F89" s="281"/>
      <c r="G89" s="328"/>
      <c r="H89" s="329"/>
      <c r="I89" s="283"/>
      <c r="J89" s="284"/>
      <c r="K89" s="343" t="str">
        <f>IF(I90=1,F88,IF(I90=2,F90," "))</f>
        <v xml:space="preserve">Raszewska Lucyna </v>
      </c>
      <c r="L89" s="344"/>
      <c r="M89" s="344"/>
      <c r="N89" s="344"/>
      <c r="O89" s="344"/>
      <c r="P89" s="344"/>
      <c r="Q89" s="344"/>
      <c r="R89" s="344"/>
      <c r="S89" s="344"/>
      <c r="T89" s="296"/>
      <c r="U89" s="272"/>
      <c r="V89" s="272"/>
      <c r="W89" s="272"/>
      <c r="X89" s="272"/>
      <c r="Y89" s="272"/>
      <c r="Z89" s="272"/>
      <c r="AA89" s="272"/>
      <c r="AB89" s="272"/>
      <c r="AC89" s="272"/>
      <c r="AD89" s="272"/>
      <c r="AE89" s="272"/>
    </row>
    <row r="90" spans="5:31" ht="18.75" hidden="1">
      <c r="E90" s="275" t="s">
        <v>87</v>
      </c>
      <c r="F90" s="285" t="str">
        <f>IF(BO30="","",VLOOKUP(CA31,CE27:CF31,2,FALSE))</f>
        <v/>
      </c>
      <c r="G90" s="471" t="str">
        <f>IF(I85=2,G83,IF(I85=1,G85," "))</f>
        <v/>
      </c>
      <c r="H90" s="472"/>
      <c r="I90" s="486">
        <v>1</v>
      </c>
      <c r="J90" s="482"/>
      <c r="K90" s="483"/>
      <c r="L90" s="476"/>
      <c r="M90" s="476"/>
      <c r="N90" s="476"/>
      <c r="O90" s="476"/>
      <c r="P90" s="476"/>
      <c r="Q90" s="476"/>
      <c r="R90" s="476"/>
      <c r="S90" s="476"/>
      <c r="T90" s="476"/>
      <c r="U90" s="272"/>
      <c r="V90" s="272"/>
      <c r="W90" s="272"/>
      <c r="X90" s="272"/>
      <c r="Y90" s="272"/>
      <c r="Z90" s="272"/>
      <c r="AA90" s="272"/>
      <c r="AB90" s="272"/>
      <c r="AC90" s="272"/>
      <c r="AD90" s="272"/>
      <c r="AE90" s="272"/>
    </row>
  </sheetData>
  <sheetProtection selectLockedCells="1" selectUnlockedCells="1"/>
  <protectedRanges>
    <protectedRange password="DC6F" sqref="AE12:AG13 AM12:AO15 BO8:BO25 AM18:AT19 AU12:AW17 G16:AL25 AE32:AG33 AM32:AO35 G36:AL43 AM38:AT39 AU32:AW37 BO28:BO43" name="edycja"/>
  </protectedRanges>
  <mergeCells count="374">
    <mergeCell ref="G85:H85"/>
    <mergeCell ref="I85:J85"/>
    <mergeCell ref="K85:T85"/>
    <mergeCell ref="K87:S87"/>
    <mergeCell ref="G88:H88"/>
    <mergeCell ref="K89:S89"/>
    <mergeCell ref="G90:H90"/>
    <mergeCell ref="I90:J90"/>
    <mergeCell ref="K90:T90"/>
    <mergeCell ref="G78:H78"/>
    <mergeCell ref="K77:S77"/>
    <mergeCell ref="K79:S79"/>
    <mergeCell ref="G80:H80"/>
    <mergeCell ref="I80:J80"/>
    <mergeCell ref="K80:T80"/>
    <mergeCell ref="G83:H83"/>
    <mergeCell ref="G79:H79"/>
    <mergeCell ref="K84:S84"/>
    <mergeCell ref="G84:H84"/>
    <mergeCell ref="K82:S82"/>
    <mergeCell ref="G67:H67"/>
    <mergeCell ref="I67:J67"/>
    <mergeCell ref="K67:T67"/>
    <mergeCell ref="K71:S71"/>
    <mergeCell ref="G72:H72"/>
    <mergeCell ref="K73:S73"/>
    <mergeCell ref="G74:H74"/>
    <mergeCell ref="I74:J74"/>
    <mergeCell ref="K74:T74"/>
    <mergeCell ref="G61:H61"/>
    <mergeCell ref="W61:AE61"/>
    <mergeCell ref="K62:T62"/>
    <mergeCell ref="G63:H63"/>
    <mergeCell ref="I63:J63"/>
    <mergeCell ref="K63:T63"/>
    <mergeCell ref="V64:AE64"/>
    <mergeCell ref="G65:H65"/>
    <mergeCell ref="V65:AE65"/>
    <mergeCell ref="BH10:BH11"/>
    <mergeCell ref="BO12:BO13"/>
    <mergeCell ref="BC10:BC11"/>
    <mergeCell ref="BF10:BF11"/>
    <mergeCell ref="BC16:BC17"/>
    <mergeCell ref="BI13:BK13"/>
    <mergeCell ref="AU16:AU17"/>
    <mergeCell ref="AV16:AV17"/>
    <mergeCell ref="AW16:AW17"/>
    <mergeCell ref="BG10:BG11"/>
    <mergeCell ref="BG12:BG13"/>
    <mergeCell ref="BG14:BG15"/>
    <mergeCell ref="BG16:BG17"/>
    <mergeCell ref="AU10:AU11"/>
    <mergeCell ref="AV10:AV11"/>
    <mergeCell ref="AW10:AW11"/>
    <mergeCell ref="AU12:AU13"/>
    <mergeCell ref="AV12:AV13"/>
    <mergeCell ref="AW12:AW13"/>
    <mergeCell ref="AU14:AU15"/>
    <mergeCell ref="AV14:AV15"/>
    <mergeCell ref="AW14:AW15"/>
    <mergeCell ref="BH12:BH13"/>
    <mergeCell ref="BL13:BN13"/>
    <mergeCell ref="AE18:AE19"/>
    <mergeCell ref="AF18:AF19"/>
    <mergeCell ref="AG18:AG19"/>
    <mergeCell ref="AM18:AM19"/>
    <mergeCell ref="AN18:AN19"/>
    <mergeCell ref="AO18:AO19"/>
    <mergeCell ref="X16:X17"/>
    <mergeCell ref="BH18:BH19"/>
    <mergeCell ref="BO18:BO19"/>
    <mergeCell ref="BI19:BK19"/>
    <mergeCell ref="BL19:BN19"/>
    <mergeCell ref="AU18:BB19"/>
    <mergeCell ref="BG18:BG19"/>
    <mergeCell ref="BC18:BC19"/>
    <mergeCell ref="BD18:BD19"/>
    <mergeCell ref="BE18:BE19"/>
    <mergeCell ref="BF18:BF19"/>
    <mergeCell ref="G18:G19"/>
    <mergeCell ref="H18:H19"/>
    <mergeCell ref="I18:I19"/>
    <mergeCell ref="O18:O19"/>
    <mergeCell ref="P18:P19"/>
    <mergeCell ref="Q18:Q19"/>
    <mergeCell ref="W18:W19"/>
    <mergeCell ref="X18:X19"/>
    <mergeCell ref="Y18:Y19"/>
    <mergeCell ref="A1:BO1"/>
    <mergeCell ref="B6:D7"/>
    <mergeCell ref="BF16:BF17"/>
    <mergeCell ref="AM16:AT17"/>
    <mergeCell ref="BH16:BH17"/>
    <mergeCell ref="BE16:BE17"/>
    <mergeCell ref="BD16:BD17"/>
    <mergeCell ref="BO16:BO17"/>
    <mergeCell ref="BI17:BK17"/>
    <mergeCell ref="BL17:BN17"/>
    <mergeCell ref="AG16:AG17"/>
    <mergeCell ref="H16:H17"/>
    <mergeCell ref="I16:I17"/>
    <mergeCell ref="O16:O17"/>
    <mergeCell ref="P16:P17"/>
    <mergeCell ref="AE16:AE17"/>
    <mergeCell ref="AF16:AF17"/>
    <mergeCell ref="G16:G17"/>
    <mergeCell ref="AE14:AL15"/>
    <mergeCell ref="BC14:BC15"/>
    <mergeCell ref="AM14:AM15"/>
    <mergeCell ref="Y14:Y15"/>
    <mergeCell ref="AO14:AO15"/>
    <mergeCell ref="AN14:AN15"/>
    <mergeCell ref="BL15:BN15"/>
    <mergeCell ref="BH14:BH15"/>
    <mergeCell ref="BI15:BK15"/>
    <mergeCell ref="BE14:BE15"/>
    <mergeCell ref="AO12:AO13"/>
    <mergeCell ref="BD14:BD15"/>
    <mergeCell ref="X14:X15"/>
    <mergeCell ref="AM12:AM13"/>
    <mergeCell ref="BF12:BF13"/>
    <mergeCell ref="BE12:BE13"/>
    <mergeCell ref="BC12:BC13"/>
    <mergeCell ref="BD12:BD13"/>
    <mergeCell ref="AN12:AN13"/>
    <mergeCell ref="AG12:AG13"/>
    <mergeCell ref="AE12:AE13"/>
    <mergeCell ref="A3:BO3"/>
    <mergeCell ref="BL7:BN7"/>
    <mergeCell ref="W8:W9"/>
    <mergeCell ref="AG8:AG9"/>
    <mergeCell ref="P8:P9"/>
    <mergeCell ref="G8:N9"/>
    <mergeCell ref="O8:O9"/>
    <mergeCell ref="Q8:Q9"/>
    <mergeCell ref="X8:X9"/>
    <mergeCell ref="BO8:BO9"/>
    <mergeCell ref="BL9:BN9"/>
    <mergeCell ref="BI6:BK6"/>
    <mergeCell ref="AE6:AL7"/>
    <mergeCell ref="BI7:BK7"/>
    <mergeCell ref="BD8:BD9"/>
    <mergeCell ref="BF8:BF9"/>
    <mergeCell ref="AN8:AN9"/>
    <mergeCell ref="AO8:AO9"/>
    <mergeCell ref="A4:BO4"/>
    <mergeCell ref="BO6:BO7"/>
    <mergeCell ref="A6:A7"/>
    <mergeCell ref="BL6:BN6"/>
    <mergeCell ref="G6:N7"/>
    <mergeCell ref="E6:F6"/>
    <mergeCell ref="BH6:BH7"/>
    <mergeCell ref="W6:AD7"/>
    <mergeCell ref="Y8:Y9"/>
    <mergeCell ref="AF8:AF9"/>
    <mergeCell ref="AE8:AE9"/>
    <mergeCell ref="AM8:AM9"/>
    <mergeCell ref="O6:V7"/>
    <mergeCell ref="AM6:AT7"/>
    <mergeCell ref="BI9:BK9"/>
    <mergeCell ref="BE8:BE9"/>
    <mergeCell ref="BC8:BC9"/>
    <mergeCell ref="AU6:BB7"/>
    <mergeCell ref="AU8:AU9"/>
    <mergeCell ref="AV8:AV9"/>
    <mergeCell ref="AW8:AW9"/>
    <mergeCell ref="BG8:BG9"/>
    <mergeCell ref="G10:G11"/>
    <mergeCell ref="H10:H11"/>
    <mergeCell ref="G12:G13"/>
    <mergeCell ref="H12:H13"/>
    <mergeCell ref="W10:W11"/>
    <mergeCell ref="O10:V11"/>
    <mergeCell ref="H14:H15"/>
    <mergeCell ref="I14:I15"/>
    <mergeCell ref="O14:O15"/>
    <mergeCell ref="G14:G15"/>
    <mergeCell ref="P14:P15"/>
    <mergeCell ref="I12:I13"/>
    <mergeCell ref="W12:AD13"/>
    <mergeCell ref="I10:I11"/>
    <mergeCell ref="Q14:Q15"/>
    <mergeCell ref="W14:W15"/>
    <mergeCell ref="BY6:BZ6"/>
    <mergeCell ref="AG10:AG11"/>
    <mergeCell ref="Q16:Q17"/>
    <mergeCell ref="AF10:AF11"/>
    <mergeCell ref="Y16:Y17"/>
    <mergeCell ref="W16:W17"/>
    <mergeCell ref="O12:O13"/>
    <mergeCell ref="P12:P13"/>
    <mergeCell ref="Q12:Q13"/>
    <mergeCell ref="AF12:AF13"/>
    <mergeCell ref="AE10:AE11"/>
    <mergeCell ref="X10:X11"/>
    <mergeCell ref="Y10:Y11"/>
    <mergeCell ref="BH8:BH9"/>
    <mergeCell ref="AM10:AM11"/>
    <mergeCell ref="AN10:AN11"/>
    <mergeCell ref="AO10:AO11"/>
    <mergeCell ref="BI11:BK11"/>
    <mergeCell ref="BE10:BE11"/>
    <mergeCell ref="BD10:BD11"/>
    <mergeCell ref="BO14:BO15"/>
    <mergeCell ref="BF14:BF15"/>
    <mergeCell ref="BO10:BO11"/>
    <mergeCell ref="BL11:BN11"/>
    <mergeCell ref="B26:D27"/>
    <mergeCell ref="E26:F26"/>
    <mergeCell ref="G26:N27"/>
    <mergeCell ref="O26:V27"/>
    <mergeCell ref="W26:AD27"/>
    <mergeCell ref="AE26:AL27"/>
    <mergeCell ref="AM26:AT27"/>
    <mergeCell ref="AU26:BB27"/>
    <mergeCell ref="BH26:BH27"/>
    <mergeCell ref="BI26:BK26"/>
    <mergeCell ref="BL26:BN26"/>
    <mergeCell ref="BO26:BO27"/>
    <mergeCell ref="BI27:BK27"/>
    <mergeCell ref="BL27:BN27"/>
    <mergeCell ref="G28:N29"/>
    <mergeCell ref="O28:O29"/>
    <mergeCell ref="P28:P29"/>
    <mergeCell ref="Q28:Q29"/>
    <mergeCell ref="W28:W29"/>
    <mergeCell ref="X28:X29"/>
    <mergeCell ref="Y28:Y29"/>
    <mergeCell ref="AE28:AE29"/>
    <mergeCell ref="AF28:AF29"/>
    <mergeCell ref="AG28:AG29"/>
    <mergeCell ref="AM28:AM29"/>
    <mergeCell ref="AN28:AN29"/>
    <mergeCell ref="AO28:AO29"/>
    <mergeCell ref="AU28:AU29"/>
    <mergeCell ref="AV28:AV29"/>
    <mergeCell ref="AW28:AW29"/>
    <mergeCell ref="BC28:BC29"/>
    <mergeCell ref="BD28:BD29"/>
    <mergeCell ref="BE28:BE29"/>
    <mergeCell ref="BG28:BG29"/>
    <mergeCell ref="BH28:BH29"/>
    <mergeCell ref="BO28:BO29"/>
    <mergeCell ref="BI29:BK29"/>
    <mergeCell ref="BL29:BN29"/>
    <mergeCell ref="G30:G31"/>
    <mergeCell ref="H30:H31"/>
    <mergeCell ref="I30:I31"/>
    <mergeCell ref="O30:V31"/>
    <mergeCell ref="W30:W31"/>
    <mergeCell ref="X30:X31"/>
    <mergeCell ref="Y30:Y31"/>
    <mergeCell ref="AE30:AE31"/>
    <mergeCell ref="AF30:AF31"/>
    <mergeCell ref="AG30:AG31"/>
    <mergeCell ref="AM30:AM31"/>
    <mergeCell ref="AN30:AN31"/>
    <mergeCell ref="AO30:AO31"/>
    <mergeCell ref="AU30:AU31"/>
    <mergeCell ref="AV30:AV31"/>
    <mergeCell ref="AW30:AW31"/>
    <mergeCell ref="BC30:BC31"/>
    <mergeCell ref="BD30:BD31"/>
    <mergeCell ref="AG32:AG33"/>
    <mergeCell ref="AM32:AM33"/>
    <mergeCell ref="AN32:AN33"/>
    <mergeCell ref="AO32:AO33"/>
    <mergeCell ref="AU32:AU33"/>
    <mergeCell ref="AV32:AV33"/>
    <mergeCell ref="AW32:AW33"/>
    <mergeCell ref="BC32:BC33"/>
    <mergeCell ref="BF28:BF29"/>
    <mergeCell ref="G32:G33"/>
    <mergeCell ref="H32:H33"/>
    <mergeCell ref="I32:I33"/>
    <mergeCell ref="O32:O33"/>
    <mergeCell ref="P32:P33"/>
    <mergeCell ref="Q32:Q33"/>
    <mergeCell ref="W32:AD33"/>
    <mergeCell ref="AE32:AE33"/>
    <mergeCell ref="AF32:AF33"/>
    <mergeCell ref="G34:G35"/>
    <mergeCell ref="H34:H35"/>
    <mergeCell ref="I34:I35"/>
    <mergeCell ref="O34:O35"/>
    <mergeCell ref="P34:P35"/>
    <mergeCell ref="Q34:Q35"/>
    <mergeCell ref="W34:W35"/>
    <mergeCell ref="X34:X35"/>
    <mergeCell ref="Y34:Y35"/>
    <mergeCell ref="G36:G37"/>
    <mergeCell ref="H36:H37"/>
    <mergeCell ref="I36:I37"/>
    <mergeCell ref="O36:O37"/>
    <mergeCell ref="P36:P37"/>
    <mergeCell ref="Q36:Q37"/>
    <mergeCell ref="W36:W37"/>
    <mergeCell ref="X36:X37"/>
    <mergeCell ref="Y36:Y37"/>
    <mergeCell ref="AE36:AE37"/>
    <mergeCell ref="AF36:AF37"/>
    <mergeCell ref="AG36:AG37"/>
    <mergeCell ref="AM36:AT37"/>
    <mergeCell ref="AU36:AU37"/>
    <mergeCell ref="AV36:AV37"/>
    <mergeCell ref="AW36:AW37"/>
    <mergeCell ref="BC36:BC37"/>
    <mergeCell ref="BO34:BO35"/>
    <mergeCell ref="BI35:BK35"/>
    <mergeCell ref="BL35:BN35"/>
    <mergeCell ref="AE34:AL35"/>
    <mergeCell ref="AM34:AM35"/>
    <mergeCell ref="AN34:AN35"/>
    <mergeCell ref="AO34:AO35"/>
    <mergeCell ref="AU34:AU35"/>
    <mergeCell ref="AV34:AV35"/>
    <mergeCell ref="AW34:AW35"/>
    <mergeCell ref="BC34:BC35"/>
    <mergeCell ref="BD34:BD35"/>
    <mergeCell ref="BE34:BE35"/>
    <mergeCell ref="BF34:BF35"/>
    <mergeCell ref="BG34:BG35"/>
    <mergeCell ref="BH34:BH35"/>
    <mergeCell ref="G38:G39"/>
    <mergeCell ref="H38:H39"/>
    <mergeCell ref="I38:I39"/>
    <mergeCell ref="O38:O39"/>
    <mergeCell ref="P38:P39"/>
    <mergeCell ref="Q38:Q39"/>
    <mergeCell ref="W38:W39"/>
    <mergeCell ref="X38:X39"/>
    <mergeCell ref="Y38:Y39"/>
    <mergeCell ref="BY26:BZ26"/>
    <mergeCell ref="BE36:BE37"/>
    <mergeCell ref="BF36:BF37"/>
    <mergeCell ref="BG36:BG37"/>
    <mergeCell ref="BH36:BH37"/>
    <mergeCell ref="BO36:BO37"/>
    <mergeCell ref="BI37:BK37"/>
    <mergeCell ref="BL37:BN37"/>
    <mergeCell ref="BD36:BD37"/>
    <mergeCell ref="BD32:BD33"/>
    <mergeCell ref="BE32:BE33"/>
    <mergeCell ref="BF32:BF33"/>
    <mergeCell ref="BG32:BG33"/>
    <mergeCell ref="BH32:BH33"/>
    <mergeCell ref="BO32:BO33"/>
    <mergeCell ref="BI33:BK33"/>
    <mergeCell ref="BL33:BN33"/>
    <mergeCell ref="BE30:BE31"/>
    <mergeCell ref="BF30:BF31"/>
    <mergeCell ref="BG30:BG31"/>
    <mergeCell ref="BH30:BH31"/>
    <mergeCell ref="BO30:BO31"/>
    <mergeCell ref="BI31:BK31"/>
    <mergeCell ref="BL31:BN31"/>
    <mergeCell ref="K60:S60"/>
    <mergeCell ref="K66:T66"/>
    <mergeCell ref="BD38:BD39"/>
    <mergeCell ref="BE38:BE39"/>
    <mergeCell ref="BF38:BF39"/>
    <mergeCell ref="BG38:BG39"/>
    <mergeCell ref="BH38:BH39"/>
    <mergeCell ref="BO38:BO39"/>
    <mergeCell ref="BI39:BK39"/>
    <mergeCell ref="BL39:BN39"/>
    <mergeCell ref="AE38:AE39"/>
    <mergeCell ref="AF38:AF39"/>
    <mergeCell ref="AG38:AG39"/>
    <mergeCell ref="AM38:AM39"/>
    <mergeCell ref="AN38:AN39"/>
    <mergeCell ref="AO38:AO39"/>
    <mergeCell ref="AU38:BB39"/>
    <mergeCell ref="BC38:BC39"/>
  </mergeCells>
  <phoneticPr fontId="4" type="noConversion"/>
  <conditionalFormatting sqref="F8:F19">
    <cfRule type="duplicateValues" dxfId="2" priority="3"/>
  </conditionalFormatting>
  <conditionalFormatting sqref="F8:F17">
    <cfRule type="duplicateValues" dxfId="1" priority="2"/>
  </conditionalFormatting>
  <conditionalFormatting sqref="F28:F37">
    <cfRule type="duplicateValues" dxfId="0" priority="1"/>
  </conditionalFormatting>
  <printOptions horizontalCentered="1" verticalCentered="1"/>
  <pageMargins left="0.39370078740157483" right="0.39370078740157483" top="0.23622047244094491" bottom="0.19685039370078741" header="0" footer="0"/>
  <pageSetup paperSize="9" scale="73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EA0000"/>
  </sheetPr>
  <dimension ref="A1:CY71"/>
  <sheetViews>
    <sheetView zoomScale="90" zoomScaleNormal="90" workbookViewId="0">
      <selection activeCell="AB28" sqref="AB28"/>
    </sheetView>
  </sheetViews>
  <sheetFormatPr defaultColWidth="9.140625" defaultRowHeight="12.75"/>
  <cols>
    <col min="1" max="1" width="1.7109375" style="136" customWidth="1"/>
    <col min="2" max="4" width="8.28515625" style="136" customWidth="1"/>
    <col min="5" max="5" width="7.28515625" style="136" customWidth="1"/>
    <col min="6" max="7" width="1.5703125" style="136" customWidth="1"/>
    <col min="8" max="8" width="7.28515625" style="136" customWidth="1"/>
    <col min="9" max="11" width="8.28515625" style="136" customWidth="1"/>
    <col min="12" max="12" width="1.7109375" style="136" customWidth="1"/>
    <col min="13" max="13" width="3.7109375" style="135" customWidth="1"/>
    <col min="14" max="14" width="1.7109375" style="136" customWidth="1"/>
    <col min="15" max="17" width="8.28515625" style="136" customWidth="1"/>
    <col min="18" max="18" width="7.28515625" style="136" customWidth="1"/>
    <col min="19" max="20" width="1.5703125" style="136" customWidth="1"/>
    <col min="21" max="21" width="7.28515625" style="136" customWidth="1"/>
    <col min="22" max="24" width="8.28515625" style="136" customWidth="1"/>
    <col min="25" max="25" width="1.7109375" style="136" customWidth="1"/>
    <col min="26" max="28" width="8.7109375" style="136" customWidth="1"/>
    <col min="29" max="29" width="1.7109375" style="136" customWidth="1"/>
    <col min="30" max="32" width="8.28515625" style="136" customWidth="1"/>
    <col min="33" max="33" width="7.28515625" style="136" customWidth="1"/>
    <col min="34" max="35" width="1.5703125" style="136" customWidth="1"/>
    <col min="36" max="36" width="7.28515625" style="136" customWidth="1"/>
    <col min="37" max="39" width="8.28515625" style="136" customWidth="1"/>
    <col min="40" max="40" width="1.7109375" style="136" customWidth="1"/>
    <col min="41" max="41" width="3.7109375" style="136" customWidth="1"/>
    <col min="42" max="42" width="1.7109375" style="136" customWidth="1"/>
    <col min="43" max="45" width="8.28515625" style="136" customWidth="1"/>
    <col min="46" max="46" width="7.28515625" style="136" customWidth="1"/>
    <col min="47" max="48" width="1.5703125" style="136" customWidth="1"/>
    <col min="49" max="49" width="7.28515625" style="136" customWidth="1"/>
    <col min="50" max="52" width="8.28515625" style="136" customWidth="1"/>
    <col min="53" max="54" width="1.7109375" style="136" customWidth="1"/>
    <col min="55" max="57" width="8.28515625" style="136" customWidth="1"/>
    <col min="58" max="58" width="7.28515625" style="136" customWidth="1"/>
    <col min="59" max="60" width="1.5703125" style="136" customWidth="1"/>
    <col min="61" max="61" width="7.28515625" style="136" customWidth="1"/>
    <col min="62" max="64" width="8.28515625" style="136" customWidth="1"/>
    <col min="65" max="65" width="1.7109375" style="136" customWidth="1"/>
    <col min="66" max="66" width="3.7109375" style="136" customWidth="1"/>
    <col min="67" max="67" width="1.7109375" style="136" customWidth="1"/>
    <col min="68" max="70" width="8.28515625" style="136" customWidth="1"/>
    <col min="71" max="71" width="7.28515625" style="136" customWidth="1"/>
    <col min="72" max="73" width="1.5703125" style="136" customWidth="1"/>
    <col min="74" max="74" width="7.28515625" style="136" customWidth="1"/>
    <col min="75" max="77" width="8.28515625" style="136" customWidth="1"/>
    <col min="78" max="79" width="1.7109375" style="136" customWidth="1"/>
    <col min="80" max="82" width="8.28515625" style="136" customWidth="1"/>
    <col min="83" max="83" width="7.28515625" style="136" customWidth="1"/>
    <col min="84" max="85" width="1.5703125" style="136" customWidth="1"/>
    <col min="86" max="86" width="7.28515625" style="136" customWidth="1"/>
    <col min="87" max="89" width="8.28515625" style="136" customWidth="1"/>
    <col min="90" max="90" width="1.7109375" style="136" customWidth="1"/>
    <col min="91" max="91" width="3.7109375" style="136" customWidth="1"/>
    <col min="92" max="92" width="1.7109375" style="136" customWidth="1"/>
    <col min="93" max="95" width="8.28515625" style="136" customWidth="1"/>
    <col min="96" max="96" width="7.28515625" style="136" customWidth="1"/>
    <col min="97" max="98" width="1.5703125" style="136" customWidth="1"/>
    <col min="99" max="99" width="7.28515625" style="136" customWidth="1"/>
    <col min="100" max="102" width="8.28515625" style="136" customWidth="1"/>
    <col min="103" max="103" width="1.7109375" style="136" customWidth="1"/>
    <col min="104" max="16384" width="9.140625" style="136"/>
  </cols>
  <sheetData>
    <row r="1" spans="1:103" ht="6" customHeight="1">
      <c r="A1" s="132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4"/>
      <c r="N1" s="132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4"/>
      <c r="AC1" s="132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4"/>
      <c r="AO1" s="135"/>
      <c r="AP1" s="132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4"/>
      <c r="BB1" s="132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4"/>
      <c r="BN1" s="135"/>
      <c r="BO1" s="132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4"/>
      <c r="CA1" s="132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4"/>
      <c r="CM1" s="135"/>
      <c r="CN1" s="132"/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4"/>
    </row>
    <row r="2" spans="1:103" s="142" customFormat="1" ht="12" customHeight="1">
      <c r="A2" s="137"/>
      <c r="B2" s="138" t="s">
        <v>45</v>
      </c>
      <c r="C2" s="139"/>
      <c r="D2" s="139"/>
      <c r="E2" s="139"/>
      <c r="F2" s="139"/>
      <c r="G2" s="139"/>
      <c r="H2" s="139"/>
      <c r="I2" s="139" t="str">
        <f>VLOOKUP(AA6,te!$BQ$7:$CB45,10,FALSE)</f>
        <v xml:space="preserve"> gr. A</v>
      </c>
      <c r="J2" s="139"/>
      <c r="K2" s="140" t="s">
        <v>46</v>
      </c>
      <c r="L2" s="141"/>
      <c r="M2" s="139"/>
      <c r="N2" s="137"/>
      <c r="O2" s="138" t="s">
        <v>45</v>
      </c>
      <c r="P2" s="139"/>
      <c r="Q2" s="139"/>
      <c r="R2" s="139"/>
      <c r="S2" s="139"/>
      <c r="T2" s="139"/>
      <c r="U2" s="139"/>
      <c r="V2" s="139" t="str">
        <f>VLOOKUP(AA7,te!$BQ$7:$CB45,10,FALSE)</f>
        <v xml:space="preserve"> gr. A</v>
      </c>
      <c r="W2" s="139"/>
      <c r="X2" s="140" t="s">
        <v>46</v>
      </c>
      <c r="Y2" s="141"/>
      <c r="AC2" s="137"/>
      <c r="AD2" s="138" t="s">
        <v>45</v>
      </c>
      <c r="AE2" s="139"/>
      <c r="AF2" s="139"/>
      <c r="AG2" s="139"/>
      <c r="AH2" s="139"/>
      <c r="AI2" s="139"/>
      <c r="AJ2" s="139"/>
      <c r="AK2" s="139" t="str">
        <f>VLOOKUP(AA10,te!$BQ$7:$CB45,10,FALSE)</f>
        <v xml:space="preserve"> gr. A</v>
      </c>
      <c r="AL2" s="139"/>
      <c r="AM2" s="140" t="s">
        <v>46</v>
      </c>
      <c r="AN2" s="141"/>
      <c r="AO2" s="139"/>
      <c r="AP2" s="137"/>
      <c r="AQ2" s="138" t="s">
        <v>45</v>
      </c>
      <c r="AR2" s="139"/>
      <c r="AS2" s="139"/>
      <c r="AT2" s="139"/>
      <c r="AU2" s="139"/>
      <c r="AV2" s="139"/>
      <c r="AW2" s="139"/>
      <c r="AX2" s="139" t="str">
        <f>VLOOKUP(AA11,te!$BQ$7:$CB45,10,FALSE)</f>
        <v xml:space="preserve"> gr. A</v>
      </c>
      <c r="AY2" s="139"/>
      <c r="AZ2" s="140" t="s">
        <v>46</v>
      </c>
      <c r="BA2" s="141"/>
      <c r="BB2" s="137"/>
      <c r="BC2" s="138" t="s">
        <v>45</v>
      </c>
      <c r="BD2" s="139"/>
      <c r="BE2" s="139"/>
      <c r="BF2" s="139"/>
      <c r="BG2" s="139"/>
      <c r="BH2" s="139"/>
      <c r="BI2" s="139"/>
      <c r="BJ2" s="139" t="str">
        <f>VLOOKUP(AA14,te!$BQ$7:$CB45,10,FALSE)</f>
        <v xml:space="preserve"> gr. A</v>
      </c>
      <c r="BK2" s="139"/>
      <c r="BL2" s="140" t="s">
        <v>46</v>
      </c>
      <c r="BM2" s="141"/>
      <c r="BN2" s="139"/>
      <c r="BO2" s="137"/>
      <c r="BP2" s="138" t="s">
        <v>45</v>
      </c>
      <c r="BQ2" s="139"/>
      <c r="BR2" s="139"/>
      <c r="BS2" s="139"/>
      <c r="BT2" s="139"/>
      <c r="BU2" s="139"/>
      <c r="BV2" s="139"/>
      <c r="BW2" s="139" t="str">
        <f>VLOOKUP(AA15,te!$BQ$7:$CB45,10,FALSE)</f>
        <v xml:space="preserve"> gr. A</v>
      </c>
      <c r="BX2" s="139"/>
      <c r="BY2" s="140" t="s">
        <v>46</v>
      </c>
      <c r="BZ2" s="141"/>
      <c r="CA2" s="137"/>
      <c r="CB2" s="138" t="s">
        <v>45</v>
      </c>
      <c r="CC2" s="139"/>
      <c r="CD2" s="139"/>
      <c r="CE2" s="139"/>
      <c r="CF2" s="139"/>
      <c r="CG2" s="139"/>
      <c r="CH2" s="139"/>
      <c r="CI2" s="139" t="e">
        <f>VLOOKUP(AA18,te!$BQ$7:$CB45,10,FALSE)</f>
        <v>#N/A</v>
      </c>
      <c r="CJ2" s="139"/>
      <c r="CK2" s="140" t="s">
        <v>46</v>
      </c>
      <c r="CL2" s="141"/>
      <c r="CM2" s="139"/>
      <c r="CN2" s="137"/>
      <c r="CO2" s="138" t="s">
        <v>45</v>
      </c>
      <c r="CP2" s="139"/>
      <c r="CQ2" s="139"/>
      <c r="CR2" s="139"/>
      <c r="CS2" s="139"/>
      <c r="CT2" s="139"/>
      <c r="CU2" s="139"/>
      <c r="CV2" s="139" t="e">
        <f>VLOOKUP(AA19,te!$BQ$7:$CB45,10,FALSE)</f>
        <v>#N/A</v>
      </c>
      <c r="CW2" s="139"/>
      <c r="CX2" s="140" t="s">
        <v>46</v>
      </c>
      <c r="CY2" s="141"/>
    </row>
    <row r="3" spans="1:103" ht="18" customHeight="1">
      <c r="A3" s="143"/>
      <c r="B3" s="491" t="str">
        <f>AA3</f>
        <v>K5</v>
      </c>
      <c r="C3" s="491"/>
      <c r="D3" s="492" t="s">
        <v>47</v>
      </c>
      <c r="E3" s="492"/>
      <c r="F3" s="492"/>
      <c r="G3" s="492"/>
      <c r="H3" s="492"/>
      <c r="I3" s="492"/>
      <c r="J3" s="495">
        <f>VLOOKUP(AA6,te!$BQ$7:$CB45,9,FALSE)</f>
        <v>1</v>
      </c>
      <c r="K3" s="495"/>
      <c r="L3" s="144"/>
      <c r="M3" s="145"/>
      <c r="N3" s="146"/>
      <c r="O3" s="491" t="str">
        <f>AA3</f>
        <v>K5</v>
      </c>
      <c r="P3" s="491"/>
      <c r="Q3" s="492" t="s">
        <v>47</v>
      </c>
      <c r="R3" s="492"/>
      <c r="S3" s="492"/>
      <c r="T3" s="492"/>
      <c r="U3" s="492"/>
      <c r="V3" s="492"/>
      <c r="W3" s="495">
        <f>VLOOKUP(AA7,te!$BQ$7:$CB45,9,FALSE)</f>
        <v>1</v>
      </c>
      <c r="X3" s="495"/>
      <c r="Y3" s="147"/>
      <c r="Z3" s="138" t="s">
        <v>45</v>
      </c>
      <c r="AA3" s="148" t="str">
        <f>IF(info!C$9="","",info!C$9)</f>
        <v>K5</v>
      </c>
      <c r="AC3" s="143"/>
      <c r="AD3" s="491" t="str">
        <f>O3</f>
        <v>K5</v>
      </c>
      <c r="AE3" s="491"/>
      <c r="AF3" s="492" t="s">
        <v>47</v>
      </c>
      <c r="AG3" s="492"/>
      <c r="AH3" s="492"/>
      <c r="AI3" s="492"/>
      <c r="AJ3" s="492"/>
      <c r="AK3" s="492"/>
      <c r="AL3" s="495">
        <f>VLOOKUP(AA10,te!$BQ$7:$CB45,9,FALSE)</f>
        <v>1</v>
      </c>
      <c r="AM3" s="495"/>
      <c r="AN3" s="144"/>
      <c r="AO3" s="145"/>
      <c r="AP3" s="146"/>
      <c r="AQ3" s="491" t="str">
        <f>AD3</f>
        <v>K5</v>
      </c>
      <c r="AR3" s="491"/>
      <c r="AS3" s="492" t="s">
        <v>47</v>
      </c>
      <c r="AT3" s="492"/>
      <c r="AU3" s="492"/>
      <c r="AV3" s="492"/>
      <c r="AW3" s="492"/>
      <c r="AX3" s="492"/>
      <c r="AY3" s="495">
        <f>VLOOKUP(AA11,te!$BQ$7:$CB45,9,FALSE)</f>
        <v>1</v>
      </c>
      <c r="AZ3" s="495"/>
      <c r="BA3" s="147"/>
      <c r="BB3" s="143"/>
      <c r="BC3" s="491" t="str">
        <f>AQ3</f>
        <v>K5</v>
      </c>
      <c r="BD3" s="491"/>
      <c r="BE3" s="492" t="s">
        <v>47</v>
      </c>
      <c r="BF3" s="492"/>
      <c r="BG3" s="492"/>
      <c r="BH3" s="492"/>
      <c r="BI3" s="492"/>
      <c r="BJ3" s="492"/>
      <c r="BK3" s="495">
        <f>VLOOKUP(AA14,te!$BQ$7:$CB45,9,FALSE)</f>
        <v>1</v>
      </c>
      <c r="BL3" s="495"/>
      <c r="BM3" s="144"/>
      <c r="BN3" s="145"/>
      <c r="BO3" s="146"/>
      <c r="BP3" s="491" t="str">
        <f>BC3</f>
        <v>K5</v>
      </c>
      <c r="BQ3" s="491"/>
      <c r="BR3" s="492" t="s">
        <v>47</v>
      </c>
      <c r="BS3" s="492"/>
      <c r="BT3" s="492"/>
      <c r="BU3" s="492"/>
      <c r="BV3" s="492"/>
      <c r="BW3" s="492"/>
      <c r="BX3" s="495">
        <f>VLOOKUP(AA15,te!$BQ$7:$CB45,9,FALSE)</f>
        <v>1</v>
      </c>
      <c r="BY3" s="495"/>
      <c r="BZ3" s="147"/>
      <c r="CA3" s="143"/>
      <c r="CB3" s="491" t="str">
        <f>BP3</f>
        <v>K5</v>
      </c>
      <c r="CC3" s="491"/>
      <c r="CD3" s="492" t="s">
        <v>47</v>
      </c>
      <c r="CE3" s="492"/>
      <c r="CF3" s="492"/>
      <c r="CG3" s="492"/>
      <c r="CH3" s="492"/>
      <c r="CI3" s="492"/>
      <c r="CJ3" s="495" t="e">
        <f>VLOOKUP(AA18,te!$BQ$7:$CB45,9,FALSE)</f>
        <v>#N/A</v>
      </c>
      <c r="CK3" s="495"/>
      <c r="CL3" s="144"/>
      <c r="CM3" s="145"/>
      <c r="CN3" s="146"/>
      <c r="CO3" s="491" t="str">
        <f>CB3</f>
        <v>K5</v>
      </c>
      <c r="CP3" s="491"/>
      <c r="CQ3" s="492" t="s">
        <v>47</v>
      </c>
      <c r="CR3" s="492"/>
      <c r="CS3" s="492"/>
      <c r="CT3" s="492"/>
      <c r="CU3" s="492"/>
      <c r="CV3" s="492"/>
      <c r="CW3" s="495" t="e">
        <f>VLOOKUP(AA19,te!$BQ$7:$CB45,9,FALSE)</f>
        <v>#N/A</v>
      </c>
      <c r="CX3" s="495"/>
      <c r="CY3" s="147"/>
    </row>
    <row r="4" spans="1:103" ht="10.5" customHeight="1">
      <c r="A4" s="143"/>
      <c r="B4" s="145"/>
      <c r="C4" s="145"/>
      <c r="D4" s="492"/>
      <c r="E4" s="492"/>
      <c r="F4" s="492"/>
      <c r="G4" s="492"/>
      <c r="H4" s="492"/>
      <c r="I4" s="492"/>
      <c r="J4" s="145"/>
      <c r="K4" s="145"/>
      <c r="L4" s="144"/>
      <c r="M4" s="145"/>
      <c r="N4" s="146"/>
      <c r="O4" s="145"/>
      <c r="P4" s="145"/>
      <c r="Q4" s="492"/>
      <c r="R4" s="492"/>
      <c r="S4" s="492"/>
      <c r="T4" s="492"/>
      <c r="U4" s="492"/>
      <c r="V4" s="492"/>
      <c r="W4" s="145"/>
      <c r="X4" s="145"/>
      <c r="Y4" s="147"/>
      <c r="AA4" s="149"/>
      <c r="AC4" s="143"/>
      <c r="AD4" s="145"/>
      <c r="AE4" s="145"/>
      <c r="AF4" s="492"/>
      <c r="AG4" s="492"/>
      <c r="AH4" s="492"/>
      <c r="AI4" s="492"/>
      <c r="AJ4" s="492"/>
      <c r="AK4" s="492"/>
      <c r="AL4" s="145"/>
      <c r="AM4" s="145"/>
      <c r="AN4" s="144"/>
      <c r="AO4" s="145"/>
      <c r="AP4" s="146"/>
      <c r="AQ4" s="145"/>
      <c r="AR4" s="145"/>
      <c r="AS4" s="492"/>
      <c r="AT4" s="492"/>
      <c r="AU4" s="492"/>
      <c r="AV4" s="492"/>
      <c r="AW4" s="492"/>
      <c r="AX4" s="492"/>
      <c r="AY4" s="145"/>
      <c r="AZ4" s="145"/>
      <c r="BA4" s="147"/>
      <c r="BB4" s="143"/>
      <c r="BC4" s="145"/>
      <c r="BD4" s="145"/>
      <c r="BE4" s="492"/>
      <c r="BF4" s="492"/>
      <c r="BG4" s="492"/>
      <c r="BH4" s="492"/>
      <c r="BI4" s="492"/>
      <c r="BJ4" s="492"/>
      <c r="BK4" s="145"/>
      <c r="BL4" s="145"/>
      <c r="BM4" s="144"/>
      <c r="BN4" s="145"/>
      <c r="BO4" s="146"/>
      <c r="BP4" s="145"/>
      <c r="BQ4" s="145"/>
      <c r="BR4" s="492"/>
      <c r="BS4" s="492"/>
      <c r="BT4" s="492"/>
      <c r="BU4" s="492"/>
      <c r="BV4" s="492"/>
      <c r="BW4" s="492"/>
      <c r="BX4" s="145"/>
      <c r="BY4" s="145"/>
      <c r="BZ4" s="147"/>
      <c r="CA4" s="143"/>
      <c r="CB4" s="145"/>
      <c r="CC4" s="145"/>
      <c r="CD4" s="492"/>
      <c r="CE4" s="492"/>
      <c r="CF4" s="492"/>
      <c r="CG4" s="492"/>
      <c r="CH4" s="492"/>
      <c r="CI4" s="492"/>
      <c r="CJ4" s="145"/>
      <c r="CK4" s="145"/>
      <c r="CL4" s="144"/>
      <c r="CM4" s="145"/>
      <c r="CN4" s="146"/>
      <c r="CO4" s="145"/>
      <c r="CP4" s="145"/>
      <c r="CQ4" s="492"/>
      <c r="CR4" s="492"/>
      <c r="CS4" s="492"/>
      <c r="CT4" s="492"/>
      <c r="CU4" s="492"/>
      <c r="CV4" s="492"/>
      <c r="CW4" s="145"/>
      <c r="CX4" s="145"/>
      <c r="CY4" s="147"/>
    </row>
    <row r="5" spans="1:103" ht="6" customHeight="1" thickBot="1">
      <c r="A5" s="143"/>
      <c r="B5" s="145"/>
      <c r="C5" s="145"/>
      <c r="D5" s="150"/>
      <c r="E5" s="150"/>
      <c r="F5" s="150"/>
      <c r="G5" s="150"/>
      <c r="H5" s="150"/>
      <c r="I5" s="150"/>
      <c r="J5" s="145"/>
      <c r="K5" s="145"/>
      <c r="L5" s="144"/>
      <c r="M5" s="145"/>
      <c r="N5" s="146"/>
      <c r="O5" s="145"/>
      <c r="P5" s="145"/>
      <c r="Q5" s="150"/>
      <c r="R5" s="150"/>
      <c r="S5" s="150"/>
      <c r="T5" s="150"/>
      <c r="U5" s="150"/>
      <c r="V5" s="150"/>
      <c r="W5" s="145"/>
      <c r="X5" s="145"/>
      <c r="Y5" s="147"/>
      <c r="AA5" s="149"/>
      <c r="AC5" s="143"/>
      <c r="AD5" s="145"/>
      <c r="AE5" s="145"/>
      <c r="AF5" s="150"/>
      <c r="AG5" s="150"/>
      <c r="AH5" s="150"/>
      <c r="AI5" s="150"/>
      <c r="AJ5" s="150"/>
      <c r="AK5" s="150"/>
      <c r="AL5" s="145"/>
      <c r="AM5" s="145"/>
      <c r="AN5" s="144"/>
      <c r="AO5" s="145"/>
      <c r="AP5" s="146"/>
      <c r="AQ5" s="145"/>
      <c r="AR5" s="145"/>
      <c r="AS5" s="150"/>
      <c r="AT5" s="150"/>
      <c r="AU5" s="150"/>
      <c r="AV5" s="150"/>
      <c r="AW5" s="150"/>
      <c r="AX5" s="150"/>
      <c r="AY5" s="145"/>
      <c r="AZ5" s="145"/>
      <c r="BA5" s="147"/>
      <c r="BB5" s="143"/>
      <c r="BC5" s="145"/>
      <c r="BD5" s="145"/>
      <c r="BE5" s="150"/>
      <c r="BF5" s="150"/>
      <c r="BG5" s="150"/>
      <c r="BH5" s="150"/>
      <c r="BI5" s="150"/>
      <c r="BJ5" s="150"/>
      <c r="BK5" s="145"/>
      <c r="BL5" s="145"/>
      <c r="BM5" s="144"/>
      <c r="BN5" s="145"/>
      <c r="BO5" s="146"/>
      <c r="BP5" s="145"/>
      <c r="BQ5" s="145"/>
      <c r="BR5" s="150"/>
      <c r="BS5" s="150"/>
      <c r="BT5" s="150"/>
      <c r="BU5" s="150"/>
      <c r="BV5" s="150"/>
      <c r="BW5" s="150"/>
      <c r="BX5" s="145"/>
      <c r="BY5" s="145"/>
      <c r="BZ5" s="147"/>
      <c r="CA5" s="143"/>
      <c r="CB5" s="145"/>
      <c r="CC5" s="145"/>
      <c r="CD5" s="150"/>
      <c r="CE5" s="150"/>
      <c r="CF5" s="150"/>
      <c r="CG5" s="150"/>
      <c r="CH5" s="150"/>
      <c r="CI5" s="150"/>
      <c r="CJ5" s="145"/>
      <c r="CK5" s="145"/>
      <c r="CL5" s="144"/>
      <c r="CM5" s="145"/>
      <c r="CN5" s="146"/>
      <c r="CO5" s="145"/>
      <c r="CP5" s="145"/>
      <c r="CQ5" s="150"/>
      <c r="CR5" s="150"/>
      <c r="CS5" s="150"/>
      <c r="CT5" s="150"/>
      <c r="CU5" s="150"/>
      <c r="CV5" s="150"/>
      <c r="CW5" s="145"/>
      <c r="CX5" s="145"/>
      <c r="CY5" s="147"/>
    </row>
    <row r="6" spans="1:103" s="156" customFormat="1" ht="23.25" customHeight="1">
      <c r="A6" s="151"/>
      <c r="B6" s="496" t="str">
        <f>VLOOKUP(AA6,te!$BQ$7:$CB45,6,FALSE)</f>
        <v>Michalska Elżbieta</v>
      </c>
      <c r="C6" s="496"/>
      <c r="D6" s="496"/>
      <c r="E6" s="496"/>
      <c r="F6" s="152"/>
      <c r="G6" s="152"/>
      <c r="H6" s="496" t="str">
        <f>VLOOKUP(AA6,te!$BQ$7:$CB45,8,FALSE)</f>
        <v>Drzymała Jadwiga</v>
      </c>
      <c r="I6" s="496"/>
      <c r="J6" s="496"/>
      <c r="K6" s="496"/>
      <c r="L6" s="153"/>
      <c r="M6" s="152"/>
      <c r="N6" s="151"/>
      <c r="O6" s="496" t="str">
        <f>VLOOKUP(AA7,te!$BQ$7:$CB45,6,FALSE)</f>
        <v xml:space="preserve">Raszewska Lucyna </v>
      </c>
      <c r="P6" s="496"/>
      <c r="Q6" s="496"/>
      <c r="R6" s="496"/>
      <c r="S6" s="152"/>
      <c r="T6" s="152"/>
      <c r="U6" s="496" t="str">
        <f>VLOOKUP(AA7,te!$BQ$7:$CB45,8,FALSE)</f>
        <v>Janowska Dorota</v>
      </c>
      <c r="V6" s="496"/>
      <c r="W6" s="496"/>
      <c r="X6" s="496"/>
      <c r="Y6" s="154"/>
      <c r="Z6" s="155" t="s">
        <v>35</v>
      </c>
      <c r="AA6" s="122">
        <v>10</v>
      </c>
      <c r="AC6" s="151"/>
      <c r="AD6" s="496" t="str">
        <f>VLOOKUP(AA10,te!$BQ$7:$CB45,6,FALSE)</f>
        <v xml:space="preserve">Raszewska Lucyna </v>
      </c>
      <c r="AE6" s="496"/>
      <c r="AF6" s="496"/>
      <c r="AG6" s="496"/>
      <c r="AH6" s="152"/>
      <c r="AI6" s="152"/>
      <c r="AJ6" s="496" t="str">
        <f>VLOOKUP(AA10,te!$BQ$7:$CB45,8,FALSE)</f>
        <v>Michalska Elżbieta</v>
      </c>
      <c r="AK6" s="496"/>
      <c r="AL6" s="496"/>
      <c r="AM6" s="496"/>
      <c r="AN6" s="153"/>
      <c r="AO6" s="152"/>
      <c r="AP6" s="151"/>
      <c r="AQ6" s="496" t="str">
        <f>VLOOKUP(AA11,te!$BQ$7:$CB45,6,FALSE)</f>
        <v>Jakubik Jadwiga</v>
      </c>
      <c r="AR6" s="496"/>
      <c r="AS6" s="496"/>
      <c r="AT6" s="496"/>
      <c r="AU6" s="152"/>
      <c r="AV6" s="152"/>
      <c r="AW6" s="496" t="str">
        <f>VLOOKUP(AA11,te!$BQ$7:$CB45,8,FALSE)</f>
        <v>Drzymała Jadwiga</v>
      </c>
      <c r="AX6" s="496"/>
      <c r="AY6" s="496"/>
      <c r="AZ6" s="496"/>
      <c r="BA6" s="154"/>
      <c r="BB6" s="151"/>
      <c r="BC6" s="496" t="str">
        <f>VLOOKUP(AA14,te!$BQ$7:$CB45,6,FALSE)</f>
        <v>Michalska Elżbieta</v>
      </c>
      <c r="BD6" s="496"/>
      <c r="BE6" s="496"/>
      <c r="BF6" s="496"/>
      <c r="BG6" s="152"/>
      <c r="BH6" s="152"/>
      <c r="BI6" s="496" t="str">
        <f>VLOOKUP(AA14,te!$BQ$7:$CB45,8,FALSE)</f>
        <v>Janowska Dorota</v>
      </c>
      <c r="BJ6" s="496"/>
      <c r="BK6" s="496"/>
      <c r="BL6" s="496"/>
      <c r="BM6" s="153"/>
      <c r="BN6" s="152"/>
      <c r="BO6" s="151"/>
      <c r="BP6" s="496" t="str">
        <f>VLOOKUP(AA15,te!$BQ$7:$CB45,6,FALSE)</f>
        <v>Jakubik Jadwiga</v>
      </c>
      <c r="BQ6" s="496"/>
      <c r="BR6" s="496"/>
      <c r="BS6" s="496"/>
      <c r="BT6" s="152"/>
      <c r="BU6" s="152"/>
      <c r="BV6" s="496" t="str">
        <f>VLOOKUP(AA15,te!$BQ$7:$CB45,8,FALSE)</f>
        <v xml:space="preserve">Raszewska Lucyna </v>
      </c>
      <c r="BW6" s="496"/>
      <c r="BX6" s="496"/>
      <c r="BY6" s="496"/>
      <c r="BZ6" s="154"/>
      <c r="CA6" s="151"/>
      <c r="CB6" s="496" t="e">
        <f>VLOOKUP(AA18,te!$BQ$7:$CB45,6,FALSE)</f>
        <v>#N/A</v>
      </c>
      <c r="CC6" s="496"/>
      <c r="CD6" s="496"/>
      <c r="CE6" s="496"/>
      <c r="CF6" s="152"/>
      <c r="CG6" s="152"/>
      <c r="CH6" s="496" t="e">
        <f>VLOOKUP(AA18,te!$BQ$7:$CB45,8,FALSE)</f>
        <v>#N/A</v>
      </c>
      <c r="CI6" s="496"/>
      <c r="CJ6" s="496"/>
      <c r="CK6" s="496"/>
      <c r="CL6" s="153"/>
      <c r="CM6" s="152"/>
      <c r="CN6" s="151"/>
      <c r="CO6" s="496" t="e">
        <f>VLOOKUP(AA19,te!$BQ$7:$CB45,6,FALSE)</f>
        <v>#N/A</v>
      </c>
      <c r="CP6" s="496"/>
      <c r="CQ6" s="496"/>
      <c r="CR6" s="496"/>
      <c r="CS6" s="152"/>
      <c r="CT6" s="152"/>
      <c r="CU6" s="496" t="e">
        <f>VLOOKUP(AA19,te!$BQ$7:$CB45,8,FALSE)</f>
        <v>#N/A</v>
      </c>
      <c r="CV6" s="496"/>
      <c r="CW6" s="496"/>
      <c r="CX6" s="496"/>
      <c r="CY6" s="154"/>
    </row>
    <row r="7" spans="1:103" s="168" customFormat="1" ht="12" customHeight="1" thickBot="1">
      <c r="A7" s="157"/>
      <c r="B7" s="158" t="s">
        <v>48</v>
      </c>
      <c r="C7" s="159"/>
      <c r="D7" s="159"/>
      <c r="E7" s="160"/>
      <c r="F7" s="161"/>
      <c r="G7" s="161"/>
      <c r="H7" s="162"/>
      <c r="I7" s="159"/>
      <c r="J7" s="159"/>
      <c r="K7" s="163" t="s">
        <v>48</v>
      </c>
      <c r="L7" s="164"/>
      <c r="M7" s="161"/>
      <c r="N7" s="165"/>
      <c r="O7" s="158" t="s">
        <v>48</v>
      </c>
      <c r="P7" s="159"/>
      <c r="Q7" s="166"/>
      <c r="R7" s="160"/>
      <c r="S7" s="161"/>
      <c r="T7" s="161"/>
      <c r="U7" s="162"/>
      <c r="V7" s="159"/>
      <c r="W7" s="159"/>
      <c r="X7" s="163" t="s">
        <v>48</v>
      </c>
      <c r="Y7" s="167"/>
      <c r="Z7" s="155" t="s">
        <v>35</v>
      </c>
      <c r="AA7" s="122">
        <v>11</v>
      </c>
      <c r="AB7" s="155"/>
      <c r="AC7" s="157"/>
      <c r="AD7" s="158" t="s">
        <v>48</v>
      </c>
      <c r="AE7" s="159"/>
      <c r="AF7" s="159"/>
      <c r="AG7" s="160"/>
      <c r="AH7" s="161"/>
      <c r="AI7" s="161"/>
      <c r="AJ7" s="162"/>
      <c r="AK7" s="159"/>
      <c r="AL7" s="159"/>
      <c r="AM7" s="163" t="s">
        <v>48</v>
      </c>
      <c r="AN7" s="164"/>
      <c r="AO7" s="161"/>
      <c r="AP7" s="165"/>
      <c r="AQ7" s="158" t="s">
        <v>48</v>
      </c>
      <c r="AR7" s="159"/>
      <c r="AS7" s="166"/>
      <c r="AT7" s="160"/>
      <c r="AU7" s="161"/>
      <c r="AV7" s="161"/>
      <c r="AW7" s="162"/>
      <c r="AX7" s="159"/>
      <c r="AY7" s="159"/>
      <c r="AZ7" s="163" t="s">
        <v>48</v>
      </c>
      <c r="BA7" s="167"/>
      <c r="BB7" s="157"/>
      <c r="BC7" s="158" t="s">
        <v>48</v>
      </c>
      <c r="BD7" s="159"/>
      <c r="BE7" s="159"/>
      <c r="BF7" s="160"/>
      <c r="BG7" s="161"/>
      <c r="BH7" s="161"/>
      <c r="BI7" s="162"/>
      <c r="BJ7" s="159"/>
      <c r="BK7" s="159"/>
      <c r="BL7" s="163" t="s">
        <v>48</v>
      </c>
      <c r="BM7" s="164"/>
      <c r="BN7" s="161"/>
      <c r="BO7" s="165"/>
      <c r="BP7" s="158" t="s">
        <v>48</v>
      </c>
      <c r="BQ7" s="159"/>
      <c r="BR7" s="166"/>
      <c r="BS7" s="160"/>
      <c r="BT7" s="161"/>
      <c r="BU7" s="161"/>
      <c r="BV7" s="162"/>
      <c r="BW7" s="159"/>
      <c r="BX7" s="159"/>
      <c r="BY7" s="163" t="s">
        <v>48</v>
      </c>
      <c r="BZ7" s="167"/>
      <c r="CA7" s="157"/>
      <c r="CB7" s="158" t="s">
        <v>48</v>
      </c>
      <c r="CC7" s="159"/>
      <c r="CD7" s="159"/>
      <c r="CE7" s="160"/>
      <c r="CF7" s="161"/>
      <c r="CG7" s="161"/>
      <c r="CH7" s="162"/>
      <c r="CI7" s="159"/>
      <c r="CJ7" s="159"/>
      <c r="CK7" s="163" t="s">
        <v>48</v>
      </c>
      <c r="CL7" s="164"/>
      <c r="CM7" s="161"/>
      <c r="CN7" s="165"/>
      <c r="CO7" s="158" t="s">
        <v>48</v>
      </c>
      <c r="CP7" s="159"/>
      <c r="CQ7" s="166"/>
      <c r="CR7" s="160"/>
      <c r="CS7" s="161"/>
      <c r="CT7" s="161"/>
      <c r="CU7" s="162"/>
      <c r="CV7" s="159"/>
      <c r="CW7" s="159"/>
      <c r="CX7" s="163" t="s">
        <v>48</v>
      </c>
      <c r="CY7" s="167"/>
    </row>
    <row r="8" spans="1:103" ht="10.5" customHeight="1">
      <c r="A8" s="143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4"/>
      <c r="M8" s="145"/>
      <c r="N8" s="146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7"/>
      <c r="Z8" s="155" t="s">
        <v>35</v>
      </c>
      <c r="AA8" s="122">
        <v>12</v>
      </c>
      <c r="AB8" s="155"/>
      <c r="AC8" s="143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4"/>
      <c r="AO8" s="145"/>
      <c r="AP8" s="146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7"/>
      <c r="BB8" s="143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4"/>
      <c r="BN8" s="145"/>
      <c r="BO8" s="146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7"/>
      <c r="CA8" s="143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4"/>
      <c r="CM8" s="145"/>
      <c r="CN8" s="146"/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7"/>
    </row>
    <row r="9" spans="1:103" s="156" customFormat="1" ht="18" customHeight="1">
      <c r="A9" s="151"/>
      <c r="B9" s="494" t="str">
        <f>VLOOKUP(B6,lista!$C$8:$K$59,4,FALSE)</f>
        <v>CT Dolnośląski</v>
      </c>
      <c r="C9" s="494"/>
      <c r="D9" s="494"/>
      <c r="E9" s="494"/>
      <c r="F9" s="169"/>
      <c r="G9" s="169"/>
      <c r="H9" s="494" t="str">
        <f>VLOOKUP(H6,lista!$C$8:$K$59,4,FALSE)</f>
        <v>CT Zachodni</v>
      </c>
      <c r="I9" s="494"/>
      <c r="J9" s="494"/>
      <c r="K9" s="494"/>
      <c r="L9" s="170"/>
      <c r="M9" s="169"/>
      <c r="N9" s="171"/>
      <c r="O9" s="494" t="str">
        <f>VLOOKUP(O6,lista!$C$8:$K$59,4,FALSE)</f>
        <v>CT Dolnośląski</v>
      </c>
      <c r="P9" s="494"/>
      <c r="Q9" s="494"/>
      <c r="R9" s="494"/>
      <c r="S9" s="169"/>
      <c r="T9" s="169"/>
      <c r="U9" s="494" t="str">
        <f>VLOOKUP(U6,lista!$C$8:$K$59,4,FALSE)</f>
        <v>CT Dolnośląski</v>
      </c>
      <c r="V9" s="494"/>
      <c r="W9" s="494"/>
      <c r="X9" s="494"/>
      <c r="Y9" s="172"/>
      <c r="Z9" s="155" t="s">
        <v>35</v>
      </c>
      <c r="AA9" s="122">
        <v>13</v>
      </c>
      <c r="AC9" s="151"/>
      <c r="AD9" s="494" t="str">
        <f>VLOOKUP(AD6,lista!$C$8:$K$59,4,FALSE)</f>
        <v>CT Dolnośląski</v>
      </c>
      <c r="AE9" s="494"/>
      <c r="AF9" s="494"/>
      <c r="AG9" s="494"/>
      <c r="AH9" s="169"/>
      <c r="AI9" s="169"/>
      <c r="AJ9" s="494" t="str">
        <f>VLOOKUP(AJ6,lista!$C$8:$K$59,4,FALSE)</f>
        <v>CT Dolnośląski</v>
      </c>
      <c r="AK9" s="494"/>
      <c r="AL9" s="494"/>
      <c r="AM9" s="494"/>
      <c r="AN9" s="170"/>
      <c r="AO9" s="169"/>
      <c r="AP9" s="171"/>
      <c r="AQ9" s="494" t="str">
        <f>VLOOKUP(AQ6,lista!$C$8:$K$59,4,FALSE)</f>
        <v>CT Dolnośląski</v>
      </c>
      <c r="AR9" s="494"/>
      <c r="AS9" s="494"/>
      <c r="AT9" s="494"/>
      <c r="AU9" s="169"/>
      <c r="AV9" s="169"/>
      <c r="AW9" s="494" t="str">
        <f>VLOOKUP(AW6,lista!$C$8:$K$59,4,FALSE)</f>
        <v>CT Zachodni</v>
      </c>
      <c r="AX9" s="494"/>
      <c r="AY9" s="494"/>
      <c r="AZ9" s="494"/>
      <c r="BA9" s="172"/>
      <c r="BB9" s="151"/>
      <c r="BC9" s="494" t="str">
        <f>VLOOKUP(BC6,lista!$C$8:$K$59,4,FALSE)</f>
        <v>CT Dolnośląski</v>
      </c>
      <c r="BD9" s="494"/>
      <c r="BE9" s="494"/>
      <c r="BF9" s="494"/>
      <c r="BG9" s="169"/>
      <c r="BH9" s="169"/>
      <c r="BI9" s="494" t="str">
        <f>VLOOKUP(BI6,lista!$C$8:$K$59,4,FALSE)</f>
        <v>CT Dolnośląski</v>
      </c>
      <c r="BJ9" s="494"/>
      <c r="BK9" s="494"/>
      <c r="BL9" s="494"/>
      <c r="BM9" s="170"/>
      <c r="BN9" s="169"/>
      <c r="BO9" s="171"/>
      <c r="BP9" s="494" t="str">
        <f>VLOOKUP(BP6,lista!$C$8:$K$59,4,FALSE)</f>
        <v>CT Dolnośląski</v>
      </c>
      <c r="BQ9" s="494"/>
      <c r="BR9" s="494"/>
      <c r="BS9" s="494"/>
      <c r="BT9" s="169"/>
      <c r="BU9" s="169"/>
      <c r="BV9" s="494" t="str">
        <f>VLOOKUP(BV6,lista!$C$8:$K$59,4,FALSE)</f>
        <v>CT Dolnośląski</v>
      </c>
      <c r="BW9" s="494"/>
      <c r="BX9" s="494"/>
      <c r="BY9" s="494"/>
      <c r="BZ9" s="172"/>
      <c r="CA9" s="151"/>
      <c r="CB9" s="494" t="e">
        <f>VLOOKUP(CB6,lista!$C$8:$K$59,4,FALSE)</f>
        <v>#N/A</v>
      </c>
      <c r="CC9" s="494"/>
      <c r="CD9" s="494"/>
      <c r="CE9" s="494"/>
      <c r="CF9" s="169"/>
      <c r="CG9" s="169"/>
      <c r="CH9" s="494" t="e">
        <f>VLOOKUP(CH6,lista!$C$8:$K$59,4,FALSE)</f>
        <v>#N/A</v>
      </c>
      <c r="CI9" s="494"/>
      <c r="CJ9" s="494"/>
      <c r="CK9" s="494"/>
      <c r="CL9" s="170"/>
      <c r="CM9" s="169"/>
      <c r="CN9" s="171"/>
      <c r="CO9" s="494" t="e">
        <f>VLOOKUP(CO6,lista!$C$8:$K$59,4,FALSE)</f>
        <v>#N/A</v>
      </c>
      <c r="CP9" s="494"/>
      <c r="CQ9" s="494"/>
      <c r="CR9" s="494"/>
      <c r="CS9" s="169"/>
      <c r="CT9" s="169"/>
      <c r="CU9" s="494" t="e">
        <f>VLOOKUP(CU6,lista!$C$8:$K$59,4,FALSE)</f>
        <v>#N/A</v>
      </c>
      <c r="CV9" s="494"/>
      <c r="CW9" s="494"/>
      <c r="CX9" s="494"/>
      <c r="CY9" s="172"/>
    </row>
    <row r="10" spans="1:103" s="168" customFormat="1" ht="12" customHeight="1">
      <c r="A10" s="157"/>
      <c r="B10" s="173" t="s">
        <v>49</v>
      </c>
      <c r="C10" s="174"/>
      <c r="D10" s="174"/>
      <c r="E10" s="175"/>
      <c r="H10" s="176"/>
      <c r="I10" s="174"/>
      <c r="J10" s="174"/>
      <c r="K10" s="177" t="s">
        <v>49</v>
      </c>
      <c r="L10" s="178"/>
      <c r="N10" s="157"/>
      <c r="O10" s="173" t="s">
        <v>49</v>
      </c>
      <c r="P10" s="174"/>
      <c r="Q10" s="174"/>
      <c r="R10" s="175"/>
      <c r="U10" s="176"/>
      <c r="V10" s="174"/>
      <c r="W10" s="174"/>
      <c r="X10" s="177" t="s">
        <v>49</v>
      </c>
      <c r="Y10" s="167"/>
      <c r="Z10" s="155" t="s">
        <v>35</v>
      </c>
      <c r="AA10" s="122">
        <v>14</v>
      </c>
      <c r="AB10" s="155"/>
      <c r="AC10" s="157"/>
      <c r="AD10" s="173" t="s">
        <v>49</v>
      </c>
      <c r="AE10" s="174"/>
      <c r="AF10" s="174"/>
      <c r="AG10" s="175"/>
      <c r="AJ10" s="176"/>
      <c r="AK10" s="174"/>
      <c r="AL10" s="174"/>
      <c r="AM10" s="177" t="s">
        <v>49</v>
      </c>
      <c r="AN10" s="178"/>
      <c r="AP10" s="157"/>
      <c r="AQ10" s="173" t="s">
        <v>49</v>
      </c>
      <c r="AR10" s="174"/>
      <c r="AS10" s="174"/>
      <c r="AT10" s="175"/>
      <c r="AW10" s="176"/>
      <c r="AX10" s="174"/>
      <c r="AY10" s="174"/>
      <c r="AZ10" s="177" t="s">
        <v>49</v>
      </c>
      <c r="BA10" s="167"/>
      <c r="BB10" s="157"/>
      <c r="BC10" s="173" t="s">
        <v>49</v>
      </c>
      <c r="BD10" s="174"/>
      <c r="BE10" s="174"/>
      <c r="BF10" s="175"/>
      <c r="BI10" s="176"/>
      <c r="BJ10" s="174"/>
      <c r="BK10" s="174"/>
      <c r="BL10" s="177" t="s">
        <v>49</v>
      </c>
      <c r="BM10" s="178"/>
      <c r="BO10" s="157"/>
      <c r="BP10" s="173" t="s">
        <v>49</v>
      </c>
      <c r="BQ10" s="174"/>
      <c r="BR10" s="174"/>
      <c r="BS10" s="175"/>
      <c r="BV10" s="176"/>
      <c r="BW10" s="174"/>
      <c r="BX10" s="174"/>
      <c r="BY10" s="177" t="s">
        <v>49</v>
      </c>
      <c r="BZ10" s="167"/>
      <c r="CA10" s="157"/>
      <c r="CB10" s="173" t="s">
        <v>49</v>
      </c>
      <c r="CC10" s="174"/>
      <c r="CD10" s="174"/>
      <c r="CE10" s="175"/>
      <c r="CH10" s="176"/>
      <c r="CI10" s="174"/>
      <c r="CJ10" s="174"/>
      <c r="CK10" s="177" t="s">
        <v>49</v>
      </c>
      <c r="CL10" s="178"/>
      <c r="CN10" s="157"/>
      <c r="CO10" s="173" t="s">
        <v>49</v>
      </c>
      <c r="CP10" s="174"/>
      <c r="CQ10" s="174"/>
      <c r="CR10" s="175"/>
      <c r="CU10" s="176"/>
      <c r="CV10" s="174"/>
      <c r="CW10" s="174"/>
      <c r="CX10" s="177" t="s">
        <v>49</v>
      </c>
      <c r="CY10" s="167"/>
    </row>
    <row r="11" spans="1:103" ht="12" customHeight="1">
      <c r="A11" s="143"/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79"/>
      <c r="N11" s="143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47"/>
      <c r="Z11" s="155" t="s">
        <v>35</v>
      </c>
      <c r="AA11" s="122">
        <v>15</v>
      </c>
      <c r="AB11" s="135"/>
      <c r="AC11" s="143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79"/>
      <c r="AO11" s="135"/>
      <c r="AP11" s="143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47"/>
      <c r="BB11" s="143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79"/>
      <c r="BN11" s="135"/>
      <c r="BO11" s="143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47"/>
      <c r="CA11" s="143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79"/>
      <c r="CM11" s="135"/>
      <c r="CN11" s="143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47"/>
    </row>
    <row r="12" spans="1:103" ht="12" customHeight="1">
      <c r="A12" s="143"/>
      <c r="C12" s="180" t="s">
        <v>50</v>
      </c>
      <c r="D12" s="181" t="s">
        <v>51</v>
      </c>
      <c r="E12" s="497" t="s">
        <v>52</v>
      </c>
      <c r="F12" s="497"/>
      <c r="G12" s="497" t="s">
        <v>53</v>
      </c>
      <c r="H12" s="497"/>
      <c r="I12" s="182" t="s">
        <v>54</v>
      </c>
      <c r="J12" s="180" t="s">
        <v>55</v>
      </c>
      <c r="L12" s="179"/>
      <c r="N12" s="143"/>
      <c r="P12" s="180" t="s">
        <v>50</v>
      </c>
      <c r="Q12" s="181" t="s">
        <v>51</v>
      </c>
      <c r="R12" s="497" t="s">
        <v>52</v>
      </c>
      <c r="S12" s="497"/>
      <c r="T12" s="497" t="s">
        <v>53</v>
      </c>
      <c r="U12" s="497"/>
      <c r="V12" s="182" t="s">
        <v>54</v>
      </c>
      <c r="W12" s="180" t="s">
        <v>55</v>
      </c>
      <c r="X12" s="135"/>
      <c r="Y12" s="147"/>
      <c r="Z12" s="155" t="s">
        <v>35</v>
      </c>
      <c r="AA12" s="122">
        <v>16</v>
      </c>
      <c r="AB12" s="183"/>
      <c r="AC12" s="143"/>
      <c r="AE12" s="180" t="s">
        <v>50</v>
      </c>
      <c r="AF12" s="181" t="s">
        <v>51</v>
      </c>
      <c r="AG12" s="497" t="s">
        <v>52</v>
      </c>
      <c r="AH12" s="497"/>
      <c r="AI12" s="497" t="s">
        <v>53</v>
      </c>
      <c r="AJ12" s="497"/>
      <c r="AK12" s="182" t="s">
        <v>54</v>
      </c>
      <c r="AL12" s="180" t="s">
        <v>55</v>
      </c>
      <c r="AN12" s="179"/>
      <c r="AO12" s="135"/>
      <c r="AP12" s="143"/>
      <c r="AR12" s="180" t="s">
        <v>50</v>
      </c>
      <c r="AS12" s="181" t="s">
        <v>51</v>
      </c>
      <c r="AT12" s="497" t="s">
        <v>52</v>
      </c>
      <c r="AU12" s="497"/>
      <c r="AV12" s="497" t="s">
        <v>53</v>
      </c>
      <c r="AW12" s="497"/>
      <c r="AX12" s="182" t="s">
        <v>54</v>
      </c>
      <c r="AY12" s="180" t="s">
        <v>55</v>
      </c>
      <c r="AZ12" s="135"/>
      <c r="BA12" s="147"/>
      <c r="BB12" s="143"/>
      <c r="BD12" s="180" t="s">
        <v>50</v>
      </c>
      <c r="BE12" s="181" t="s">
        <v>51</v>
      </c>
      <c r="BF12" s="497" t="s">
        <v>52</v>
      </c>
      <c r="BG12" s="497"/>
      <c r="BH12" s="497" t="s">
        <v>53</v>
      </c>
      <c r="BI12" s="497"/>
      <c r="BJ12" s="182" t="s">
        <v>54</v>
      </c>
      <c r="BK12" s="180" t="s">
        <v>55</v>
      </c>
      <c r="BM12" s="179"/>
      <c r="BN12" s="135"/>
      <c r="BO12" s="143"/>
      <c r="BQ12" s="180" t="s">
        <v>50</v>
      </c>
      <c r="BR12" s="181" t="s">
        <v>51</v>
      </c>
      <c r="BS12" s="497" t="s">
        <v>52</v>
      </c>
      <c r="BT12" s="497"/>
      <c r="BU12" s="497" t="s">
        <v>53</v>
      </c>
      <c r="BV12" s="497"/>
      <c r="BW12" s="182" t="s">
        <v>54</v>
      </c>
      <c r="BX12" s="180" t="s">
        <v>55</v>
      </c>
      <c r="BY12" s="135"/>
      <c r="BZ12" s="147"/>
      <c r="CA12" s="143"/>
      <c r="CB12" s="203"/>
      <c r="CC12" s="180" t="s">
        <v>50</v>
      </c>
      <c r="CD12" s="181" t="s">
        <v>51</v>
      </c>
      <c r="CE12" s="497" t="s">
        <v>52</v>
      </c>
      <c r="CF12" s="497"/>
      <c r="CG12" s="497" t="s">
        <v>53</v>
      </c>
      <c r="CH12" s="497"/>
      <c r="CI12" s="182" t="s">
        <v>54</v>
      </c>
      <c r="CJ12" s="180" t="s">
        <v>55</v>
      </c>
      <c r="CK12" s="203"/>
      <c r="CL12" s="179"/>
      <c r="CM12" s="135"/>
      <c r="CN12" s="143"/>
      <c r="CO12" s="203"/>
      <c r="CP12" s="180" t="s">
        <v>50</v>
      </c>
      <c r="CQ12" s="181" t="s">
        <v>51</v>
      </c>
      <c r="CR12" s="497" t="s">
        <v>52</v>
      </c>
      <c r="CS12" s="497"/>
      <c r="CT12" s="497" t="s">
        <v>53</v>
      </c>
      <c r="CU12" s="497"/>
      <c r="CV12" s="182" t="s">
        <v>54</v>
      </c>
      <c r="CW12" s="180" t="s">
        <v>55</v>
      </c>
      <c r="CX12" s="135"/>
      <c r="CY12" s="147"/>
    </row>
    <row r="13" spans="1:103" ht="36" customHeight="1">
      <c r="A13" s="143"/>
      <c r="C13" s="184"/>
      <c r="D13" s="185"/>
      <c r="E13" s="185"/>
      <c r="F13" s="186"/>
      <c r="G13" s="187"/>
      <c r="H13" s="187"/>
      <c r="I13" s="184"/>
      <c r="J13" s="184"/>
      <c r="L13" s="179"/>
      <c r="N13" s="143"/>
      <c r="P13" s="184"/>
      <c r="Q13" s="185"/>
      <c r="R13" s="185"/>
      <c r="S13" s="186"/>
      <c r="T13" s="187"/>
      <c r="U13" s="187"/>
      <c r="V13" s="184"/>
      <c r="W13" s="184"/>
      <c r="X13" s="135"/>
      <c r="Y13" s="147"/>
      <c r="Z13" s="155" t="s">
        <v>35</v>
      </c>
      <c r="AA13" s="122">
        <v>17</v>
      </c>
      <c r="AC13" s="143"/>
      <c r="AE13" s="184"/>
      <c r="AF13" s="185"/>
      <c r="AG13" s="185"/>
      <c r="AH13" s="186"/>
      <c r="AI13" s="187"/>
      <c r="AJ13" s="187"/>
      <c r="AK13" s="184"/>
      <c r="AL13" s="184"/>
      <c r="AN13" s="179"/>
      <c r="AO13" s="135"/>
      <c r="AP13" s="143"/>
      <c r="AR13" s="184"/>
      <c r="AS13" s="185"/>
      <c r="AT13" s="185"/>
      <c r="AU13" s="186"/>
      <c r="AV13" s="187"/>
      <c r="AW13" s="187"/>
      <c r="AX13" s="184"/>
      <c r="AY13" s="184"/>
      <c r="AZ13" s="135"/>
      <c r="BA13" s="147"/>
      <c r="BB13" s="143"/>
      <c r="BD13" s="184"/>
      <c r="BE13" s="185"/>
      <c r="BF13" s="185"/>
      <c r="BG13" s="186"/>
      <c r="BH13" s="187"/>
      <c r="BI13" s="187"/>
      <c r="BJ13" s="184"/>
      <c r="BK13" s="184"/>
      <c r="BM13" s="179"/>
      <c r="BN13" s="135"/>
      <c r="BO13" s="143"/>
      <c r="BQ13" s="184"/>
      <c r="BR13" s="185"/>
      <c r="BS13" s="185"/>
      <c r="BT13" s="186"/>
      <c r="BU13" s="187"/>
      <c r="BV13" s="187"/>
      <c r="BW13" s="184"/>
      <c r="BX13" s="184"/>
      <c r="BY13" s="135"/>
      <c r="BZ13" s="147"/>
      <c r="CA13" s="143"/>
      <c r="CB13" s="203"/>
      <c r="CC13" s="184"/>
      <c r="CD13" s="185"/>
      <c r="CE13" s="185"/>
      <c r="CF13" s="186"/>
      <c r="CG13" s="187"/>
      <c r="CH13" s="187"/>
      <c r="CI13" s="184"/>
      <c r="CJ13" s="184"/>
      <c r="CK13" s="203"/>
      <c r="CL13" s="179"/>
      <c r="CM13" s="135"/>
      <c r="CN13" s="143"/>
      <c r="CO13" s="203"/>
      <c r="CP13" s="184"/>
      <c r="CQ13" s="185"/>
      <c r="CR13" s="185"/>
      <c r="CS13" s="186"/>
      <c r="CT13" s="187"/>
      <c r="CU13" s="187"/>
      <c r="CV13" s="184"/>
      <c r="CW13" s="184"/>
      <c r="CX13" s="135"/>
      <c r="CY13" s="147"/>
    </row>
    <row r="14" spans="1:103" ht="21" customHeight="1" thickBot="1">
      <c r="A14" s="143"/>
      <c r="B14" s="138" t="s">
        <v>56</v>
      </c>
      <c r="C14" s="135"/>
      <c r="D14" s="135"/>
      <c r="E14" s="135"/>
      <c r="F14" s="135"/>
      <c r="G14" s="135"/>
      <c r="H14" s="135"/>
      <c r="I14" s="135"/>
      <c r="J14" s="135"/>
      <c r="K14" s="140" t="s">
        <v>57</v>
      </c>
      <c r="L14" s="179"/>
      <c r="N14" s="143"/>
      <c r="O14" s="138" t="s">
        <v>56</v>
      </c>
      <c r="P14" s="135"/>
      <c r="Q14" s="135"/>
      <c r="R14" s="135"/>
      <c r="S14" s="135"/>
      <c r="T14" s="135"/>
      <c r="U14" s="135"/>
      <c r="V14" s="135"/>
      <c r="W14" s="135"/>
      <c r="X14" s="140" t="s">
        <v>57</v>
      </c>
      <c r="Y14" s="147"/>
      <c r="Z14" s="155" t="s">
        <v>35</v>
      </c>
      <c r="AA14" s="122">
        <v>18</v>
      </c>
      <c r="AB14" s="183"/>
      <c r="AC14" s="143"/>
      <c r="AD14" s="138" t="s">
        <v>56</v>
      </c>
      <c r="AE14" s="135"/>
      <c r="AF14" s="135"/>
      <c r="AG14" s="135"/>
      <c r="AH14" s="135"/>
      <c r="AI14" s="135"/>
      <c r="AJ14" s="135"/>
      <c r="AK14" s="135"/>
      <c r="AL14" s="135"/>
      <c r="AM14" s="140" t="s">
        <v>57</v>
      </c>
      <c r="AN14" s="179"/>
      <c r="AO14" s="135"/>
      <c r="AP14" s="143"/>
      <c r="AQ14" s="138" t="s">
        <v>56</v>
      </c>
      <c r="AR14" s="135"/>
      <c r="AS14" s="135"/>
      <c r="AT14" s="135"/>
      <c r="AU14" s="135"/>
      <c r="AV14" s="135"/>
      <c r="AW14" s="135"/>
      <c r="AX14" s="135"/>
      <c r="AY14" s="135"/>
      <c r="AZ14" s="140" t="s">
        <v>57</v>
      </c>
      <c r="BA14" s="147"/>
      <c r="BB14" s="143"/>
      <c r="BC14" s="138" t="s">
        <v>56</v>
      </c>
      <c r="BD14" s="135"/>
      <c r="BE14" s="135"/>
      <c r="BF14" s="135"/>
      <c r="BG14" s="135"/>
      <c r="BH14" s="135"/>
      <c r="BI14" s="135"/>
      <c r="BJ14" s="135"/>
      <c r="BK14" s="135"/>
      <c r="BL14" s="140" t="s">
        <v>57</v>
      </c>
      <c r="BM14" s="179"/>
      <c r="BN14" s="135"/>
      <c r="BO14" s="143"/>
      <c r="BP14" s="138" t="s">
        <v>56</v>
      </c>
      <c r="BQ14" s="135"/>
      <c r="BR14" s="135"/>
      <c r="BS14" s="135"/>
      <c r="BT14" s="135"/>
      <c r="BU14" s="135"/>
      <c r="BV14" s="135"/>
      <c r="BW14" s="135"/>
      <c r="BX14" s="135"/>
      <c r="BY14" s="140" t="s">
        <v>57</v>
      </c>
      <c r="BZ14" s="147"/>
      <c r="CA14" s="143"/>
      <c r="CB14" s="138" t="s">
        <v>56</v>
      </c>
      <c r="CC14" s="135"/>
      <c r="CD14" s="135"/>
      <c r="CE14" s="135"/>
      <c r="CF14" s="135"/>
      <c r="CG14" s="135"/>
      <c r="CH14" s="135"/>
      <c r="CI14" s="135"/>
      <c r="CJ14" s="135"/>
      <c r="CK14" s="140" t="s">
        <v>57</v>
      </c>
      <c r="CL14" s="179"/>
      <c r="CM14" s="135"/>
      <c r="CN14" s="143"/>
      <c r="CO14" s="138" t="s">
        <v>56</v>
      </c>
      <c r="CP14" s="135"/>
      <c r="CQ14" s="135"/>
      <c r="CR14" s="135"/>
      <c r="CS14" s="135"/>
      <c r="CT14" s="135"/>
      <c r="CU14" s="135"/>
      <c r="CV14" s="135"/>
      <c r="CW14" s="135"/>
      <c r="CX14" s="140" t="s">
        <v>57</v>
      </c>
      <c r="CY14" s="147"/>
    </row>
    <row r="15" spans="1:103" ht="23.25" customHeight="1" thickBot="1">
      <c r="A15" s="143"/>
      <c r="B15" s="490"/>
      <c r="C15" s="490"/>
      <c r="D15" s="490"/>
      <c r="E15" s="490"/>
      <c r="F15" s="490"/>
      <c r="G15" s="490"/>
      <c r="H15" s="490"/>
      <c r="I15" s="490"/>
      <c r="J15" s="135"/>
      <c r="K15" s="188"/>
      <c r="L15" s="179"/>
      <c r="N15" s="143"/>
      <c r="O15" s="490"/>
      <c r="P15" s="490"/>
      <c r="Q15" s="490"/>
      <c r="R15" s="490"/>
      <c r="S15" s="490"/>
      <c r="T15" s="490"/>
      <c r="U15" s="490"/>
      <c r="V15" s="490"/>
      <c r="W15" s="135"/>
      <c r="X15" s="188"/>
      <c r="Y15" s="179"/>
      <c r="Z15" s="155" t="s">
        <v>35</v>
      </c>
      <c r="AA15" s="122">
        <v>19</v>
      </c>
      <c r="AC15" s="143"/>
      <c r="AD15" s="490"/>
      <c r="AE15" s="490"/>
      <c r="AF15" s="490"/>
      <c r="AG15" s="490"/>
      <c r="AH15" s="490"/>
      <c r="AI15" s="490"/>
      <c r="AJ15" s="490"/>
      <c r="AK15" s="490"/>
      <c r="AL15" s="135"/>
      <c r="AM15" s="188"/>
      <c r="AN15" s="179"/>
      <c r="AO15" s="135"/>
      <c r="AP15" s="143"/>
      <c r="AQ15" s="490"/>
      <c r="AR15" s="490"/>
      <c r="AS15" s="490"/>
      <c r="AT15" s="490"/>
      <c r="AU15" s="490"/>
      <c r="AV15" s="490"/>
      <c r="AW15" s="490"/>
      <c r="AX15" s="490"/>
      <c r="AY15" s="135"/>
      <c r="AZ15" s="188"/>
      <c r="BA15" s="179"/>
      <c r="BB15" s="143"/>
      <c r="BC15" s="490"/>
      <c r="BD15" s="490"/>
      <c r="BE15" s="490"/>
      <c r="BF15" s="490"/>
      <c r="BG15" s="490"/>
      <c r="BH15" s="490"/>
      <c r="BI15" s="490"/>
      <c r="BJ15" s="490"/>
      <c r="BK15" s="135"/>
      <c r="BL15" s="188"/>
      <c r="BM15" s="179"/>
      <c r="BN15" s="135"/>
      <c r="BO15" s="143"/>
      <c r="BP15" s="490"/>
      <c r="BQ15" s="490"/>
      <c r="BR15" s="490"/>
      <c r="BS15" s="490"/>
      <c r="BT15" s="490"/>
      <c r="BU15" s="490"/>
      <c r="BV15" s="490"/>
      <c r="BW15" s="490"/>
      <c r="BX15" s="135"/>
      <c r="BY15" s="188"/>
      <c r="BZ15" s="179"/>
      <c r="CA15" s="143"/>
      <c r="CB15" s="490"/>
      <c r="CC15" s="490"/>
      <c r="CD15" s="490"/>
      <c r="CE15" s="490"/>
      <c r="CF15" s="490"/>
      <c r="CG15" s="490"/>
      <c r="CH15" s="490"/>
      <c r="CI15" s="490"/>
      <c r="CJ15" s="135"/>
      <c r="CK15" s="188"/>
      <c r="CL15" s="179"/>
      <c r="CM15" s="135"/>
      <c r="CN15" s="143"/>
      <c r="CO15" s="490"/>
      <c r="CP15" s="490"/>
      <c r="CQ15" s="490"/>
      <c r="CR15" s="490"/>
      <c r="CS15" s="490"/>
      <c r="CT15" s="490"/>
      <c r="CU15" s="490"/>
      <c r="CV15" s="490"/>
      <c r="CW15" s="135"/>
      <c r="CX15" s="188"/>
      <c r="CY15" s="179"/>
    </row>
    <row r="16" spans="1:103" ht="9" customHeight="1">
      <c r="A16" s="143"/>
      <c r="C16" s="189"/>
      <c r="D16" s="189"/>
      <c r="F16" s="189"/>
      <c r="G16" s="189"/>
      <c r="H16" s="189"/>
      <c r="I16" s="189"/>
      <c r="J16" s="135"/>
      <c r="L16" s="179"/>
      <c r="N16" s="143"/>
      <c r="P16" s="189"/>
      <c r="Q16" s="189"/>
      <c r="S16" s="189"/>
      <c r="T16" s="189"/>
      <c r="U16" s="189"/>
      <c r="V16" s="189"/>
      <c r="W16" s="135"/>
      <c r="Y16" s="179"/>
      <c r="Z16" s="155" t="s">
        <v>35</v>
      </c>
      <c r="AA16" s="122"/>
      <c r="AC16" s="143"/>
      <c r="AE16" s="189"/>
      <c r="AF16" s="189"/>
      <c r="AH16" s="189"/>
      <c r="AI16" s="189"/>
      <c r="AJ16" s="189"/>
      <c r="AK16" s="189"/>
      <c r="AL16" s="135"/>
      <c r="AN16" s="179"/>
      <c r="AO16" s="135"/>
      <c r="AP16" s="143"/>
      <c r="AR16" s="189"/>
      <c r="AS16" s="189"/>
      <c r="AU16" s="189"/>
      <c r="AV16" s="189"/>
      <c r="AW16" s="189"/>
      <c r="AX16" s="189"/>
      <c r="AY16" s="135"/>
      <c r="BA16" s="179"/>
      <c r="BB16" s="143"/>
      <c r="BD16" s="189"/>
      <c r="BE16" s="189"/>
      <c r="BG16" s="189"/>
      <c r="BH16" s="189"/>
      <c r="BI16" s="189"/>
      <c r="BJ16" s="189"/>
      <c r="BK16" s="135"/>
      <c r="BM16" s="179"/>
      <c r="BN16" s="135"/>
      <c r="BO16" s="143"/>
      <c r="BQ16" s="189"/>
      <c r="BR16" s="189"/>
      <c r="BT16" s="189"/>
      <c r="BU16" s="189"/>
      <c r="BV16" s="189"/>
      <c r="BW16" s="189"/>
      <c r="BX16" s="135"/>
      <c r="BZ16" s="179"/>
      <c r="CA16" s="143"/>
      <c r="CB16" s="203"/>
      <c r="CC16" s="189"/>
      <c r="CD16" s="189"/>
      <c r="CE16" s="203"/>
      <c r="CF16" s="189"/>
      <c r="CG16" s="189"/>
      <c r="CH16" s="189"/>
      <c r="CI16" s="189"/>
      <c r="CJ16" s="135"/>
      <c r="CK16" s="203"/>
      <c r="CL16" s="179"/>
      <c r="CM16" s="135"/>
      <c r="CN16" s="143"/>
      <c r="CO16" s="203"/>
      <c r="CP16" s="189"/>
      <c r="CQ16" s="189"/>
      <c r="CR16" s="203"/>
      <c r="CS16" s="189"/>
      <c r="CT16" s="189"/>
      <c r="CU16" s="189"/>
      <c r="CV16" s="189"/>
      <c r="CW16" s="135"/>
      <c r="CX16" s="203"/>
      <c r="CY16" s="179"/>
    </row>
    <row r="17" spans="1:103" ht="24" customHeight="1">
      <c r="A17" s="143"/>
      <c r="B17" s="190" t="s">
        <v>58</v>
      </c>
      <c r="C17" s="191"/>
      <c r="D17" s="189"/>
      <c r="E17" s="192" t="s">
        <v>59</v>
      </c>
      <c r="F17" s="193"/>
      <c r="G17" s="193"/>
      <c r="H17" s="191"/>
      <c r="I17" s="189"/>
      <c r="J17" s="185"/>
      <c r="K17" s="194" t="s">
        <v>58</v>
      </c>
      <c r="L17" s="179"/>
      <c r="N17" s="143"/>
      <c r="O17" s="195" t="s">
        <v>58</v>
      </c>
      <c r="P17" s="191"/>
      <c r="Q17" s="189"/>
      <c r="R17" s="196" t="s">
        <v>59</v>
      </c>
      <c r="S17" s="193"/>
      <c r="T17" s="193"/>
      <c r="U17" s="191"/>
      <c r="V17" s="189"/>
      <c r="W17" s="185"/>
      <c r="X17" s="197" t="s">
        <v>58</v>
      </c>
      <c r="Y17" s="179"/>
      <c r="Z17" s="155" t="s">
        <v>35</v>
      </c>
      <c r="AA17" s="127"/>
      <c r="AC17" s="143"/>
      <c r="AD17" s="190" t="s">
        <v>58</v>
      </c>
      <c r="AE17" s="191"/>
      <c r="AF17" s="189"/>
      <c r="AG17" s="192" t="s">
        <v>59</v>
      </c>
      <c r="AH17" s="193"/>
      <c r="AI17" s="193"/>
      <c r="AJ17" s="191"/>
      <c r="AK17" s="189"/>
      <c r="AL17" s="185"/>
      <c r="AM17" s="194" t="s">
        <v>58</v>
      </c>
      <c r="AN17" s="179"/>
      <c r="AO17" s="135"/>
      <c r="AP17" s="143"/>
      <c r="AQ17" s="195" t="s">
        <v>58</v>
      </c>
      <c r="AR17" s="191"/>
      <c r="AS17" s="189"/>
      <c r="AT17" s="196" t="s">
        <v>59</v>
      </c>
      <c r="AU17" s="193"/>
      <c r="AV17" s="193"/>
      <c r="AW17" s="191"/>
      <c r="AX17" s="189"/>
      <c r="AY17" s="185"/>
      <c r="AZ17" s="197" t="s">
        <v>58</v>
      </c>
      <c r="BA17" s="179"/>
      <c r="BB17" s="143"/>
      <c r="BC17" s="190" t="s">
        <v>58</v>
      </c>
      <c r="BD17" s="191"/>
      <c r="BE17" s="189"/>
      <c r="BF17" s="192" t="s">
        <v>59</v>
      </c>
      <c r="BG17" s="193"/>
      <c r="BH17" s="193"/>
      <c r="BI17" s="191"/>
      <c r="BJ17" s="189"/>
      <c r="BK17" s="185"/>
      <c r="BL17" s="194" t="s">
        <v>58</v>
      </c>
      <c r="BM17" s="179"/>
      <c r="BN17" s="135"/>
      <c r="BO17" s="143"/>
      <c r="BP17" s="195" t="s">
        <v>58</v>
      </c>
      <c r="BQ17" s="191"/>
      <c r="BR17" s="189"/>
      <c r="BS17" s="196" t="s">
        <v>59</v>
      </c>
      <c r="BT17" s="193"/>
      <c r="BU17" s="193"/>
      <c r="BV17" s="191"/>
      <c r="BW17" s="189"/>
      <c r="BX17" s="185"/>
      <c r="BY17" s="197" t="s">
        <v>58</v>
      </c>
      <c r="BZ17" s="179"/>
      <c r="CA17" s="143"/>
      <c r="CB17" s="190" t="s">
        <v>58</v>
      </c>
      <c r="CC17" s="191"/>
      <c r="CD17" s="189"/>
      <c r="CE17" s="192" t="s">
        <v>59</v>
      </c>
      <c r="CF17" s="193"/>
      <c r="CG17" s="193"/>
      <c r="CH17" s="191"/>
      <c r="CI17" s="189"/>
      <c r="CJ17" s="185"/>
      <c r="CK17" s="194" t="s">
        <v>58</v>
      </c>
      <c r="CL17" s="179"/>
      <c r="CM17" s="135"/>
      <c r="CN17" s="143"/>
      <c r="CO17" s="195" t="s">
        <v>58</v>
      </c>
      <c r="CP17" s="191"/>
      <c r="CQ17" s="189"/>
      <c r="CR17" s="196" t="s">
        <v>59</v>
      </c>
      <c r="CS17" s="193"/>
      <c r="CT17" s="193"/>
      <c r="CU17" s="191"/>
      <c r="CV17" s="189"/>
      <c r="CW17" s="185"/>
      <c r="CX17" s="197" t="s">
        <v>58</v>
      </c>
      <c r="CY17" s="179"/>
    </row>
    <row r="18" spans="1:103" ht="6" customHeight="1">
      <c r="A18" s="198"/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200"/>
      <c r="N18" s="198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200"/>
      <c r="Z18" s="155" t="s">
        <v>35</v>
      </c>
      <c r="AA18" s="122"/>
      <c r="AC18" s="198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200"/>
      <c r="AO18" s="135"/>
      <c r="AP18" s="198"/>
      <c r="AQ18" s="199"/>
      <c r="AR18" s="199"/>
      <c r="AS18" s="199"/>
      <c r="AT18" s="199"/>
      <c r="AU18" s="199"/>
      <c r="AV18" s="199"/>
      <c r="AW18" s="199"/>
      <c r="AX18" s="199"/>
      <c r="AY18" s="199"/>
      <c r="AZ18" s="199"/>
      <c r="BA18" s="200"/>
      <c r="BB18" s="198"/>
      <c r="BC18" s="199"/>
      <c r="BD18" s="199"/>
      <c r="BE18" s="199"/>
      <c r="BF18" s="199"/>
      <c r="BG18" s="199"/>
      <c r="BH18" s="199"/>
      <c r="BI18" s="199"/>
      <c r="BJ18" s="199"/>
      <c r="BK18" s="199"/>
      <c r="BL18" s="199"/>
      <c r="BM18" s="200"/>
      <c r="BN18" s="135"/>
      <c r="BO18" s="198"/>
      <c r="BP18" s="199"/>
      <c r="BQ18" s="199"/>
      <c r="BR18" s="199"/>
      <c r="BS18" s="199"/>
      <c r="BT18" s="199"/>
      <c r="BU18" s="199"/>
      <c r="BV18" s="199"/>
      <c r="BW18" s="199"/>
      <c r="BX18" s="199"/>
      <c r="BY18" s="199"/>
      <c r="BZ18" s="200"/>
      <c r="CA18" s="198"/>
      <c r="CB18" s="199"/>
      <c r="CC18" s="199"/>
      <c r="CD18" s="199"/>
      <c r="CE18" s="199"/>
      <c r="CF18" s="199"/>
      <c r="CG18" s="199"/>
      <c r="CH18" s="199"/>
      <c r="CI18" s="199"/>
      <c r="CJ18" s="199"/>
      <c r="CK18" s="199"/>
      <c r="CL18" s="200"/>
      <c r="CM18" s="135"/>
      <c r="CN18" s="198"/>
      <c r="CO18" s="199"/>
      <c r="CP18" s="199"/>
      <c r="CQ18" s="199"/>
      <c r="CR18" s="199"/>
      <c r="CS18" s="199"/>
      <c r="CT18" s="199"/>
      <c r="CU18" s="199"/>
      <c r="CV18" s="199"/>
      <c r="CW18" s="199"/>
      <c r="CX18" s="199"/>
      <c r="CY18" s="200"/>
    </row>
    <row r="19" spans="1:103" s="135" customFormat="1" ht="36" customHeight="1">
      <c r="Z19" s="155" t="s">
        <v>35</v>
      </c>
      <c r="AA19" s="127"/>
    </row>
    <row r="20" spans="1:103" ht="6" customHeight="1">
      <c r="A20" s="132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4"/>
      <c r="N20" s="132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204"/>
      <c r="Z20" s="155" t="s">
        <v>35</v>
      </c>
      <c r="AA20" s="127"/>
      <c r="AC20" s="132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4"/>
      <c r="AO20" s="135"/>
      <c r="AP20" s="132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204"/>
      <c r="BB20" s="132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4"/>
      <c r="BN20" s="135"/>
      <c r="BO20" s="132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204"/>
      <c r="CA20" s="132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4"/>
      <c r="CM20" s="135"/>
      <c r="CN20" s="132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204"/>
    </row>
    <row r="21" spans="1:103" s="142" customFormat="1" ht="12" customHeight="1">
      <c r="A21" s="137"/>
      <c r="B21" s="138" t="s">
        <v>45</v>
      </c>
      <c r="C21" s="139"/>
      <c r="D21" s="139"/>
      <c r="E21" s="139"/>
      <c r="F21" s="139"/>
      <c r="G21" s="139"/>
      <c r="H21" s="139"/>
      <c r="I21" s="139" t="str">
        <f>VLOOKUP(AA8,te!$BQ$7:$CB45,10,FALSE)</f>
        <v xml:space="preserve"> gr. A</v>
      </c>
      <c r="J21" s="139"/>
      <c r="K21" s="140" t="s">
        <v>60</v>
      </c>
      <c r="L21" s="141"/>
      <c r="M21" s="139"/>
      <c r="N21" s="137"/>
      <c r="O21" s="138" t="s">
        <v>45</v>
      </c>
      <c r="P21" s="139"/>
      <c r="Q21" s="139"/>
      <c r="R21" s="139"/>
      <c r="S21" s="139"/>
      <c r="T21" s="139"/>
      <c r="U21" s="139"/>
      <c r="V21" s="139" t="str">
        <f>VLOOKUP(AA9,te!$BQ$7:$CB45,10,FALSE)</f>
        <v xml:space="preserve"> gr. A</v>
      </c>
      <c r="W21" s="139"/>
      <c r="X21" s="140" t="s">
        <v>60</v>
      </c>
      <c r="Y21" s="205"/>
      <c r="Z21" s="155"/>
      <c r="AA21" s="244"/>
      <c r="AC21" s="137"/>
      <c r="AD21" s="138" t="s">
        <v>45</v>
      </c>
      <c r="AE21" s="139"/>
      <c r="AF21" s="139"/>
      <c r="AG21" s="139"/>
      <c r="AH21" s="139"/>
      <c r="AI21" s="139"/>
      <c r="AJ21" s="139"/>
      <c r="AK21" s="139" t="str">
        <f>VLOOKUP(AA12,te!$BQ$7:$CB45,10,FALSE)</f>
        <v xml:space="preserve"> gr. A</v>
      </c>
      <c r="AL21" s="139"/>
      <c r="AM21" s="140" t="s">
        <v>60</v>
      </c>
      <c r="AN21" s="141"/>
      <c r="AO21" s="139"/>
      <c r="AP21" s="137"/>
      <c r="AQ21" s="138" t="s">
        <v>45</v>
      </c>
      <c r="AR21" s="139"/>
      <c r="AS21" s="139"/>
      <c r="AT21" s="139"/>
      <c r="AU21" s="139"/>
      <c r="AV21" s="139"/>
      <c r="AW21" s="139"/>
      <c r="AX21" s="139" t="str">
        <f>VLOOKUP(AA13,te!$BQ$7:$CB45,10,FALSE)</f>
        <v xml:space="preserve"> gr. A</v>
      </c>
      <c r="AY21" s="139"/>
      <c r="AZ21" s="140" t="s">
        <v>60</v>
      </c>
      <c r="BA21" s="205"/>
      <c r="BB21" s="137"/>
      <c r="BC21" s="138" t="s">
        <v>45</v>
      </c>
      <c r="BD21" s="139"/>
      <c r="BE21" s="139"/>
      <c r="BF21" s="139"/>
      <c r="BG21" s="139"/>
      <c r="BH21" s="139"/>
      <c r="BI21" s="139"/>
      <c r="BJ21" s="139" t="e">
        <f>VLOOKUP(AA16,te!$BQ$7:$CB45,10,FALSE)</f>
        <v>#N/A</v>
      </c>
      <c r="BK21" s="139"/>
      <c r="BL21" s="140" t="s">
        <v>60</v>
      </c>
      <c r="BM21" s="141"/>
      <c r="BN21" s="139"/>
      <c r="BO21" s="137"/>
      <c r="BP21" s="138" t="s">
        <v>45</v>
      </c>
      <c r="BQ21" s="139"/>
      <c r="BR21" s="139"/>
      <c r="BS21" s="139"/>
      <c r="BT21" s="139"/>
      <c r="BU21" s="139"/>
      <c r="BV21" s="139"/>
      <c r="BW21" s="139" t="e">
        <f>VLOOKUP(AA17,te!$BQ$7:$CB45,10,FALSE)</f>
        <v>#N/A</v>
      </c>
      <c r="BX21" s="139"/>
      <c r="BY21" s="140" t="s">
        <v>60</v>
      </c>
      <c r="BZ21" s="205"/>
      <c r="CA21" s="137"/>
      <c r="CB21" s="138" t="s">
        <v>45</v>
      </c>
      <c r="CC21" s="139"/>
      <c r="CD21" s="139"/>
      <c r="CE21" s="139"/>
      <c r="CF21" s="139"/>
      <c r="CG21" s="139"/>
      <c r="CH21" s="139"/>
      <c r="CI21" s="139" t="e">
        <f>VLOOKUP(AA20,te!$BQ$7:$CB45,10,FALSE)</f>
        <v>#N/A</v>
      </c>
      <c r="CJ21" s="139"/>
      <c r="CK21" s="140" t="s">
        <v>60</v>
      </c>
      <c r="CL21" s="141"/>
      <c r="CM21" s="139"/>
      <c r="CN21" s="137"/>
      <c r="CO21" s="138" t="s">
        <v>45</v>
      </c>
      <c r="CP21" s="139"/>
      <c r="CQ21" s="139"/>
      <c r="CR21" s="139"/>
      <c r="CS21" s="139"/>
      <c r="CT21" s="139"/>
      <c r="CU21" s="139"/>
      <c r="CV21" s="139" t="e">
        <f>VLOOKUP(AZ17,te!$BQ$7:$CB45,10,FALSE)</f>
        <v>#N/A</v>
      </c>
      <c r="CW21" s="139"/>
      <c r="CX21" s="140" t="s">
        <v>60</v>
      </c>
      <c r="CY21" s="205"/>
    </row>
    <row r="22" spans="1:103" ht="18" customHeight="1">
      <c r="A22" s="143"/>
      <c r="B22" s="491" t="str">
        <f>AA3</f>
        <v>K5</v>
      </c>
      <c r="C22" s="491"/>
      <c r="D22" s="492" t="s">
        <v>47</v>
      </c>
      <c r="E22" s="492"/>
      <c r="F22" s="492"/>
      <c r="G22" s="492"/>
      <c r="H22" s="492"/>
      <c r="I22" s="492"/>
      <c r="J22" s="493">
        <f>VLOOKUP(AA8,te!$BQ$7:$CB45,9,FALSE)</f>
        <v>1</v>
      </c>
      <c r="K22" s="493"/>
      <c r="L22" s="144"/>
      <c r="M22" s="145"/>
      <c r="N22" s="146"/>
      <c r="O22" s="491" t="str">
        <f>AA3</f>
        <v>K5</v>
      </c>
      <c r="P22" s="491"/>
      <c r="Q22" s="492" t="s">
        <v>47</v>
      </c>
      <c r="R22" s="492"/>
      <c r="S22" s="492"/>
      <c r="T22" s="492"/>
      <c r="U22" s="492"/>
      <c r="V22" s="492"/>
      <c r="W22" s="495">
        <f>VLOOKUP(AA9,te!$BQ$7:$CB45,9,FALSE)</f>
        <v>1</v>
      </c>
      <c r="X22" s="495"/>
      <c r="Y22" s="147"/>
      <c r="Z22" s="155"/>
      <c r="AA22" s="201"/>
      <c r="AC22" s="143"/>
      <c r="AD22" s="491" t="str">
        <f>AD3</f>
        <v>K5</v>
      </c>
      <c r="AE22" s="491"/>
      <c r="AF22" s="492" t="s">
        <v>47</v>
      </c>
      <c r="AG22" s="492"/>
      <c r="AH22" s="492"/>
      <c r="AI22" s="492"/>
      <c r="AJ22" s="492"/>
      <c r="AK22" s="492"/>
      <c r="AL22" s="493">
        <f>VLOOKUP(AA12,te!$BQ$7:$CB45,9,FALSE)</f>
        <v>1</v>
      </c>
      <c r="AM22" s="493"/>
      <c r="AN22" s="144"/>
      <c r="AO22" s="145"/>
      <c r="AP22" s="146"/>
      <c r="AQ22" s="491" t="str">
        <f>AD3</f>
        <v>K5</v>
      </c>
      <c r="AR22" s="491"/>
      <c r="AS22" s="492" t="s">
        <v>47</v>
      </c>
      <c r="AT22" s="492"/>
      <c r="AU22" s="492"/>
      <c r="AV22" s="492"/>
      <c r="AW22" s="492"/>
      <c r="AX22" s="492"/>
      <c r="AY22" s="495">
        <f>VLOOKUP(AA13,te!$BQ$7:$CB45,9,FALSE)</f>
        <v>1</v>
      </c>
      <c r="AZ22" s="495"/>
      <c r="BA22" s="147"/>
      <c r="BB22" s="143"/>
      <c r="BC22" s="491" t="str">
        <f>BC3</f>
        <v>K5</v>
      </c>
      <c r="BD22" s="491"/>
      <c r="BE22" s="492" t="s">
        <v>47</v>
      </c>
      <c r="BF22" s="492"/>
      <c r="BG22" s="492"/>
      <c r="BH22" s="492"/>
      <c r="BI22" s="492"/>
      <c r="BJ22" s="492"/>
      <c r="BK22" s="493" t="e">
        <f>VLOOKUP(AA16,te!$BQ$7:$CB45,9,FALSE)</f>
        <v>#N/A</v>
      </c>
      <c r="BL22" s="493"/>
      <c r="BM22" s="144"/>
      <c r="BN22" s="145"/>
      <c r="BO22" s="146"/>
      <c r="BP22" s="491" t="str">
        <f>BC3</f>
        <v>K5</v>
      </c>
      <c r="BQ22" s="491"/>
      <c r="BR22" s="492" t="s">
        <v>47</v>
      </c>
      <c r="BS22" s="492"/>
      <c r="BT22" s="492"/>
      <c r="BU22" s="492"/>
      <c r="BV22" s="492"/>
      <c r="BW22" s="492"/>
      <c r="BX22" s="495" t="e">
        <f>VLOOKUP(AA17,te!$BQ$7:$CB45,9,FALSE)</f>
        <v>#N/A</v>
      </c>
      <c r="BY22" s="495"/>
      <c r="BZ22" s="147"/>
      <c r="CA22" s="143"/>
      <c r="CB22" s="491" t="str">
        <f>CB3</f>
        <v>K5</v>
      </c>
      <c r="CC22" s="491"/>
      <c r="CD22" s="492" t="s">
        <v>47</v>
      </c>
      <c r="CE22" s="492"/>
      <c r="CF22" s="492"/>
      <c r="CG22" s="492"/>
      <c r="CH22" s="492"/>
      <c r="CI22" s="492"/>
      <c r="CJ22" s="493" t="e">
        <f>VLOOKUP(AA20,te!$BQ$7:$CB45,9,FALSE)</f>
        <v>#N/A</v>
      </c>
      <c r="CK22" s="493"/>
      <c r="CL22" s="144"/>
      <c r="CM22" s="145"/>
      <c r="CN22" s="146"/>
      <c r="CO22" s="491" t="str">
        <f>CB3</f>
        <v>K5</v>
      </c>
      <c r="CP22" s="491"/>
      <c r="CQ22" s="492" t="s">
        <v>47</v>
      </c>
      <c r="CR22" s="492"/>
      <c r="CS22" s="492"/>
      <c r="CT22" s="492"/>
      <c r="CU22" s="492"/>
      <c r="CV22" s="492"/>
      <c r="CW22" s="495"/>
      <c r="CX22" s="495"/>
      <c r="CY22" s="147"/>
    </row>
    <row r="23" spans="1:103" ht="10.5" customHeight="1">
      <c r="A23" s="143"/>
      <c r="B23" s="145"/>
      <c r="C23" s="145"/>
      <c r="D23" s="492"/>
      <c r="E23" s="492"/>
      <c r="F23" s="492"/>
      <c r="G23" s="492"/>
      <c r="H23" s="492"/>
      <c r="I23" s="492"/>
      <c r="J23" s="145"/>
      <c r="K23" s="145"/>
      <c r="L23" s="144"/>
      <c r="M23" s="145"/>
      <c r="N23" s="146"/>
      <c r="O23" s="145"/>
      <c r="P23" s="145"/>
      <c r="Q23" s="492"/>
      <c r="R23" s="492"/>
      <c r="S23" s="492"/>
      <c r="T23" s="492"/>
      <c r="U23" s="492"/>
      <c r="V23" s="492"/>
      <c r="W23" s="145"/>
      <c r="X23" s="145"/>
      <c r="Y23" s="147"/>
      <c r="Z23" s="155"/>
      <c r="AA23" s="201"/>
      <c r="AC23" s="143"/>
      <c r="AD23" s="145"/>
      <c r="AE23" s="145"/>
      <c r="AF23" s="492"/>
      <c r="AG23" s="492"/>
      <c r="AH23" s="492"/>
      <c r="AI23" s="492"/>
      <c r="AJ23" s="492"/>
      <c r="AK23" s="492"/>
      <c r="AL23" s="145"/>
      <c r="AM23" s="145"/>
      <c r="AN23" s="144"/>
      <c r="AO23" s="145"/>
      <c r="AP23" s="146"/>
      <c r="AQ23" s="145"/>
      <c r="AR23" s="145"/>
      <c r="AS23" s="492"/>
      <c r="AT23" s="492"/>
      <c r="AU23" s="492"/>
      <c r="AV23" s="492"/>
      <c r="AW23" s="492"/>
      <c r="AX23" s="492"/>
      <c r="AY23" s="145"/>
      <c r="AZ23" s="145"/>
      <c r="BA23" s="147"/>
      <c r="BB23" s="143"/>
      <c r="BC23" s="145"/>
      <c r="BD23" s="145"/>
      <c r="BE23" s="492"/>
      <c r="BF23" s="492"/>
      <c r="BG23" s="492"/>
      <c r="BH23" s="492"/>
      <c r="BI23" s="492"/>
      <c r="BJ23" s="492"/>
      <c r="BK23" s="145"/>
      <c r="BL23" s="145"/>
      <c r="BM23" s="144"/>
      <c r="BN23" s="145"/>
      <c r="BO23" s="146"/>
      <c r="BP23" s="145"/>
      <c r="BQ23" s="145"/>
      <c r="BR23" s="492"/>
      <c r="BS23" s="492"/>
      <c r="BT23" s="492"/>
      <c r="BU23" s="492"/>
      <c r="BV23" s="492"/>
      <c r="BW23" s="492"/>
      <c r="BX23" s="145"/>
      <c r="BY23" s="145"/>
      <c r="BZ23" s="147"/>
      <c r="CA23" s="143"/>
      <c r="CB23" s="145"/>
      <c r="CC23" s="145"/>
      <c r="CD23" s="492"/>
      <c r="CE23" s="492"/>
      <c r="CF23" s="492"/>
      <c r="CG23" s="492"/>
      <c r="CH23" s="492"/>
      <c r="CI23" s="492"/>
      <c r="CJ23" s="145"/>
      <c r="CK23" s="145"/>
      <c r="CL23" s="144"/>
      <c r="CM23" s="145"/>
      <c r="CN23" s="146"/>
      <c r="CO23" s="145"/>
      <c r="CP23" s="145"/>
      <c r="CQ23" s="492"/>
      <c r="CR23" s="492"/>
      <c r="CS23" s="492"/>
      <c r="CT23" s="492"/>
      <c r="CU23" s="492"/>
      <c r="CV23" s="492"/>
      <c r="CW23" s="145"/>
      <c r="CX23" s="145"/>
      <c r="CY23" s="147"/>
    </row>
    <row r="24" spans="1:103" ht="6" customHeight="1" thickBot="1">
      <c r="A24" s="143"/>
      <c r="B24" s="145"/>
      <c r="C24" s="145"/>
      <c r="D24" s="150"/>
      <c r="E24" s="150"/>
      <c r="F24" s="150"/>
      <c r="G24" s="150"/>
      <c r="H24" s="150"/>
      <c r="I24" s="150"/>
      <c r="J24" s="145"/>
      <c r="K24" s="145"/>
      <c r="L24" s="144"/>
      <c r="M24" s="145"/>
      <c r="N24" s="146"/>
      <c r="O24" s="145"/>
      <c r="P24" s="145"/>
      <c r="Q24" s="150"/>
      <c r="R24" s="150"/>
      <c r="S24" s="150"/>
      <c r="T24" s="150"/>
      <c r="U24" s="150"/>
      <c r="V24" s="150"/>
      <c r="W24" s="145"/>
      <c r="X24" s="145"/>
      <c r="Y24" s="147"/>
      <c r="Z24" s="155"/>
      <c r="AA24" s="201"/>
      <c r="AC24" s="143"/>
      <c r="AD24" s="145"/>
      <c r="AE24" s="145"/>
      <c r="AF24" s="150"/>
      <c r="AG24" s="150"/>
      <c r="AH24" s="150"/>
      <c r="AI24" s="150"/>
      <c r="AJ24" s="150"/>
      <c r="AK24" s="150"/>
      <c r="AL24" s="145"/>
      <c r="AM24" s="145"/>
      <c r="AN24" s="144"/>
      <c r="AO24" s="145"/>
      <c r="AP24" s="146"/>
      <c r="AQ24" s="145"/>
      <c r="AR24" s="145"/>
      <c r="AS24" s="150"/>
      <c r="AT24" s="150"/>
      <c r="AU24" s="150"/>
      <c r="AV24" s="150"/>
      <c r="AW24" s="150"/>
      <c r="AX24" s="150"/>
      <c r="AY24" s="145"/>
      <c r="AZ24" s="145"/>
      <c r="BA24" s="147"/>
      <c r="BB24" s="143"/>
      <c r="BC24" s="145"/>
      <c r="BD24" s="145"/>
      <c r="BE24" s="150"/>
      <c r="BF24" s="150"/>
      <c r="BG24" s="150"/>
      <c r="BH24" s="150"/>
      <c r="BI24" s="150"/>
      <c r="BJ24" s="150"/>
      <c r="BK24" s="145"/>
      <c r="BL24" s="145"/>
      <c r="BM24" s="144"/>
      <c r="BN24" s="145"/>
      <c r="BO24" s="146"/>
      <c r="BP24" s="145"/>
      <c r="BQ24" s="145"/>
      <c r="BR24" s="150"/>
      <c r="BS24" s="150"/>
      <c r="BT24" s="150"/>
      <c r="BU24" s="150"/>
      <c r="BV24" s="150"/>
      <c r="BW24" s="150"/>
      <c r="BX24" s="145"/>
      <c r="BY24" s="145"/>
      <c r="BZ24" s="147"/>
      <c r="CA24" s="143"/>
      <c r="CB24" s="145"/>
      <c r="CC24" s="145"/>
      <c r="CD24" s="150"/>
      <c r="CE24" s="150"/>
      <c r="CF24" s="150"/>
      <c r="CG24" s="150"/>
      <c r="CH24" s="150"/>
      <c r="CI24" s="150"/>
      <c r="CJ24" s="145"/>
      <c r="CK24" s="145"/>
      <c r="CL24" s="144"/>
      <c r="CM24" s="145"/>
      <c r="CN24" s="146"/>
      <c r="CO24" s="145"/>
      <c r="CP24" s="145"/>
      <c r="CQ24" s="150"/>
      <c r="CR24" s="150"/>
      <c r="CS24" s="150"/>
      <c r="CT24" s="150"/>
      <c r="CU24" s="150"/>
      <c r="CV24" s="150"/>
      <c r="CW24" s="145"/>
      <c r="CX24" s="145"/>
      <c r="CY24" s="147"/>
    </row>
    <row r="25" spans="1:103" s="156" customFormat="1" ht="23.25" customHeight="1">
      <c r="A25" s="151"/>
      <c r="B25" s="496" t="str">
        <f>VLOOKUP(AA8,te!$BQ$7:$CB45,6,FALSE)</f>
        <v xml:space="preserve">Raszewska Lucyna </v>
      </c>
      <c r="C25" s="496"/>
      <c r="D25" s="496"/>
      <c r="E25" s="496"/>
      <c r="F25" s="169"/>
      <c r="G25" s="169"/>
      <c r="H25" s="496" t="str">
        <f>VLOOKUP(AA8,te!$BQ$7:$CB45,8,FALSE)</f>
        <v>Drzymała Jadwiga</v>
      </c>
      <c r="I25" s="496"/>
      <c r="J25" s="496"/>
      <c r="K25" s="496"/>
      <c r="L25" s="153"/>
      <c r="M25" s="169"/>
      <c r="N25" s="151"/>
      <c r="O25" s="496" t="str">
        <f>VLOOKUP(AA9,te!$BQ$7:$CB45,6,FALSE)</f>
        <v>Jakubik Jadwiga</v>
      </c>
      <c r="P25" s="496"/>
      <c r="Q25" s="496"/>
      <c r="R25" s="496"/>
      <c r="S25" s="169"/>
      <c r="T25" s="169"/>
      <c r="U25" s="496" t="str">
        <f>VLOOKUP(AA9,te!$BQ$7:$CB45,8,FALSE)</f>
        <v>Janowska Dorota</v>
      </c>
      <c r="V25" s="496"/>
      <c r="W25" s="496"/>
      <c r="X25" s="496"/>
      <c r="Y25" s="154"/>
      <c r="Z25" s="155"/>
      <c r="AA25" s="201"/>
      <c r="AC25" s="151"/>
      <c r="AD25" s="496" t="str">
        <f>VLOOKUP(AA12,te!$BQ$7:$CB45,6,FALSE)</f>
        <v>Janowska Dorota</v>
      </c>
      <c r="AE25" s="496"/>
      <c r="AF25" s="496"/>
      <c r="AG25" s="496"/>
      <c r="AH25" s="169"/>
      <c r="AI25" s="169"/>
      <c r="AJ25" s="496" t="str">
        <f>VLOOKUP(AA12,te!$BQ$7:$CB45,8,FALSE)</f>
        <v>Drzymała Jadwiga</v>
      </c>
      <c r="AK25" s="496"/>
      <c r="AL25" s="496"/>
      <c r="AM25" s="496"/>
      <c r="AN25" s="153"/>
      <c r="AO25" s="169"/>
      <c r="AP25" s="151"/>
      <c r="AQ25" s="496" t="str">
        <f>VLOOKUP(AA13,te!$BQ$7:$CB45,6,FALSE)</f>
        <v>Jakubik Jadwiga</v>
      </c>
      <c r="AR25" s="496"/>
      <c r="AS25" s="496"/>
      <c r="AT25" s="496"/>
      <c r="AU25" s="169"/>
      <c r="AV25" s="169"/>
      <c r="AW25" s="496" t="str">
        <f>VLOOKUP(AA13,te!$BQ$7:$CB45,8,FALSE)</f>
        <v>Michalska Elżbieta</v>
      </c>
      <c r="AX25" s="496"/>
      <c r="AY25" s="496"/>
      <c r="AZ25" s="496"/>
      <c r="BA25" s="154"/>
      <c r="BB25" s="151"/>
      <c r="BC25" s="496" t="e">
        <f>VLOOKUP(AA16,te!$BQ$7:$CB45,6,FALSE)</f>
        <v>#N/A</v>
      </c>
      <c r="BD25" s="496"/>
      <c r="BE25" s="496"/>
      <c r="BF25" s="496"/>
      <c r="BG25" s="169"/>
      <c r="BH25" s="169"/>
      <c r="BI25" s="496" t="e">
        <f>VLOOKUP(AA16,te!$BQ$7:$CB45,8,FALSE)</f>
        <v>#N/A</v>
      </c>
      <c r="BJ25" s="496"/>
      <c r="BK25" s="496"/>
      <c r="BL25" s="496"/>
      <c r="BM25" s="153"/>
      <c r="BN25" s="169"/>
      <c r="BO25" s="151"/>
      <c r="BP25" s="496" t="e">
        <f>VLOOKUP(AA17,te!$BQ$7:$CB45,6,FALSE)</f>
        <v>#N/A</v>
      </c>
      <c r="BQ25" s="496"/>
      <c r="BR25" s="496"/>
      <c r="BS25" s="496"/>
      <c r="BT25" s="169"/>
      <c r="BU25" s="169"/>
      <c r="BV25" s="496" t="e">
        <f>VLOOKUP(AA17,te!$BQ$7:$CB45,8,FALSE)</f>
        <v>#N/A</v>
      </c>
      <c r="BW25" s="496"/>
      <c r="BX25" s="496"/>
      <c r="BY25" s="496"/>
      <c r="BZ25" s="154"/>
      <c r="CA25" s="151"/>
      <c r="CB25" s="496" t="e">
        <f>VLOOKUP(AA20,te!$BQ$7:$CB45,6,FALSE)</f>
        <v>#N/A</v>
      </c>
      <c r="CC25" s="496"/>
      <c r="CD25" s="496"/>
      <c r="CE25" s="496"/>
      <c r="CF25" s="169"/>
      <c r="CG25" s="169"/>
      <c r="CH25" s="496" t="e">
        <f>VLOOKUP(AA20,te!$BQ$7:$CB45,8,FALSE)</f>
        <v>#N/A</v>
      </c>
      <c r="CI25" s="496"/>
      <c r="CJ25" s="496"/>
      <c r="CK25" s="496"/>
      <c r="CL25" s="153"/>
      <c r="CM25" s="169"/>
      <c r="CN25" s="151"/>
      <c r="CO25" s="496"/>
      <c r="CP25" s="496"/>
      <c r="CQ25" s="496"/>
      <c r="CR25" s="496"/>
      <c r="CS25" s="169"/>
      <c r="CT25" s="169"/>
      <c r="CU25" s="496"/>
      <c r="CV25" s="496"/>
      <c r="CW25" s="496"/>
      <c r="CX25" s="496"/>
      <c r="CY25" s="154"/>
    </row>
    <row r="26" spans="1:103" s="168" customFormat="1" ht="12" customHeight="1" thickBot="1">
      <c r="A26" s="202"/>
      <c r="B26" s="158" t="s">
        <v>48</v>
      </c>
      <c r="C26" s="159"/>
      <c r="D26" s="159"/>
      <c r="E26" s="160"/>
      <c r="F26" s="161"/>
      <c r="G26" s="161"/>
      <c r="H26" s="162"/>
      <c r="I26" s="159"/>
      <c r="J26" s="159"/>
      <c r="K26" s="163" t="s">
        <v>48</v>
      </c>
      <c r="L26" s="164"/>
      <c r="M26" s="161"/>
      <c r="N26" s="165"/>
      <c r="O26" s="158" t="s">
        <v>48</v>
      </c>
      <c r="P26" s="159"/>
      <c r="Q26" s="159"/>
      <c r="R26" s="160"/>
      <c r="S26" s="161"/>
      <c r="T26" s="161"/>
      <c r="U26" s="162"/>
      <c r="V26" s="159"/>
      <c r="W26" s="159"/>
      <c r="X26" s="163" t="s">
        <v>48</v>
      </c>
      <c r="Y26" s="167"/>
      <c r="Z26" s="155"/>
      <c r="AA26" s="201"/>
      <c r="AC26" s="202"/>
      <c r="AD26" s="158" t="s">
        <v>48</v>
      </c>
      <c r="AE26" s="159"/>
      <c r="AF26" s="159"/>
      <c r="AG26" s="160"/>
      <c r="AH26" s="161"/>
      <c r="AI26" s="161"/>
      <c r="AJ26" s="162"/>
      <c r="AK26" s="159"/>
      <c r="AL26" s="159"/>
      <c r="AM26" s="163" t="s">
        <v>48</v>
      </c>
      <c r="AN26" s="164"/>
      <c r="AO26" s="161"/>
      <c r="AP26" s="165"/>
      <c r="AQ26" s="158" t="s">
        <v>48</v>
      </c>
      <c r="AR26" s="159"/>
      <c r="AS26" s="159"/>
      <c r="AT26" s="160"/>
      <c r="AU26" s="161"/>
      <c r="AV26" s="161"/>
      <c r="AW26" s="162"/>
      <c r="AX26" s="159"/>
      <c r="AY26" s="159"/>
      <c r="AZ26" s="163" t="s">
        <v>48</v>
      </c>
      <c r="BA26" s="167"/>
      <c r="BB26" s="202"/>
      <c r="BC26" s="158" t="s">
        <v>48</v>
      </c>
      <c r="BD26" s="159"/>
      <c r="BE26" s="159"/>
      <c r="BF26" s="160"/>
      <c r="BG26" s="161"/>
      <c r="BH26" s="161"/>
      <c r="BI26" s="162"/>
      <c r="BJ26" s="159"/>
      <c r="BK26" s="159"/>
      <c r="BL26" s="163" t="s">
        <v>48</v>
      </c>
      <c r="BM26" s="164"/>
      <c r="BN26" s="161"/>
      <c r="BO26" s="165"/>
      <c r="BP26" s="158" t="s">
        <v>48</v>
      </c>
      <c r="BQ26" s="159"/>
      <c r="BR26" s="159"/>
      <c r="BS26" s="160"/>
      <c r="BT26" s="161"/>
      <c r="BU26" s="161"/>
      <c r="BV26" s="162"/>
      <c r="BW26" s="159"/>
      <c r="BX26" s="159"/>
      <c r="BY26" s="163" t="s">
        <v>48</v>
      </c>
      <c r="BZ26" s="167"/>
      <c r="CA26" s="202"/>
      <c r="CB26" s="158" t="s">
        <v>48</v>
      </c>
      <c r="CC26" s="159"/>
      <c r="CD26" s="159"/>
      <c r="CE26" s="160"/>
      <c r="CF26" s="161"/>
      <c r="CG26" s="161"/>
      <c r="CH26" s="162"/>
      <c r="CI26" s="159"/>
      <c r="CJ26" s="159"/>
      <c r="CK26" s="163" t="s">
        <v>48</v>
      </c>
      <c r="CL26" s="164"/>
      <c r="CM26" s="161"/>
      <c r="CN26" s="165"/>
      <c r="CO26" s="158" t="s">
        <v>48</v>
      </c>
      <c r="CP26" s="159"/>
      <c r="CQ26" s="159"/>
      <c r="CR26" s="160"/>
      <c r="CS26" s="161"/>
      <c r="CT26" s="161"/>
      <c r="CU26" s="162"/>
      <c r="CV26" s="159"/>
      <c r="CW26" s="159"/>
      <c r="CX26" s="163" t="s">
        <v>48</v>
      </c>
      <c r="CY26" s="167"/>
    </row>
    <row r="27" spans="1:103" ht="10.5" customHeight="1">
      <c r="A27" s="143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4"/>
      <c r="M27" s="145"/>
      <c r="N27" s="146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7"/>
      <c r="Z27" s="155"/>
      <c r="AA27" s="201"/>
      <c r="AC27" s="143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4"/>
      <c r="AO27" s="145"/>
      <c r="AP27" s="146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7"/>
      <c r="BB27" s="143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4"/>
      <c r="BN27" s="145"/>
      <c r="BO27" s="146"/>
      <c r="BP27" s="145"/>
      <c r="BQ27" s="145"/>
      <c r="BR27" s="145"/>
      <c r="BS27" s="145"/>
      <c r="BT27" s="145"/>
      <c r="BU27" s="145"/>
      <c r="BV27" s="145"/>
      <c r="BW27" s="145"/>
      <c r="BX27" s="145"/>
      <c r="BY27" s="145"/>
      <c r="BZ27" s="147"/>
      <c r="CA27" s="143"/>
      <c r="CB27" s="145"/>
      <c r="CC27" s="145"/>
      <c r="CD27" s="145"/>
      <c r="CE27" s="145"/>
      <c r="CF27" s="145"/>
      <c r="CG27" s="145"/>
      <c r="CH27" s="145"/>
      <c r="CI27" s="145"/>
      <c r="CJ27" s="145"/>
      <c r="CK27" s="145"/>
      <c r="CL27" s="144"/>
      <c r="CM27" s="145"/>
      <c r="CN27" s="146"/>
      <c r="CO27" s="145"/>
      <c r="CP27" s="145"/>
      <c r="CQ27" s="145"/>
      <c r="CR27" s="145"/>
      <c r="CS27" s="145"/>
      <c r="CT27" s="145"/>
      <c r="CU27" s="145"/>
      <c r="CV27" s="145"/>
      <c r="CW27" s="145"/>
      <c r="CX27" s="145"/>
      <c r="CY27" s="147"/>
    </row>
    <row r="28" spans="1:103" s="156" customFormat="1" ht="18" customHeight="1">
      <c r="A28" s="151"/>
      <c r="B28" s="494" t="str">
        <f>VLOOKUP(B25,lista!$C$8:$K$59,4,FALSE)</f>
        <v>CT Dolnośląski</v>
      </c>
      <c r="C28" s="494"/>
      <c r="D28" s="494"/>
      <c r="E28" s="494"/>
      <c r="F28" s="169"/>
      <c r="G28" s="169"/>
      <c r="H28" s="494" t="str">
        <f>VLOOKUP(H25,lista!$C$8:$K$59,4,FALSE)</f>
        <v>CT Zachodni</v>
      </c>
      <c r="I28" s="494"/>
      <c r="J28" s="494"/>
      <c r="K28" s="494"/>
      <c r="L28" s="170"/>
      <c r="M28" s="169"/>
      <c r="N28" s="171"/>
      <c r="O28" s="494" t="str">
        <f>VLOOKUP(O25,lista!$C$8:$K$59,4,FALSE)</f>
        <v>CT Dolnośląski</v>
      </c>
      <c r="P28" s="494"/>
      <c r="Q28" s="494"/>
      <c r="R28" s="494"/>
      <c r="S28" s="169"/>
      <c r="T28" s="169"/>
      <c r="U28" s="494" t="str">
        <f>VLOOKUP(U25,lista!$C$8:$K$59,4,FALSE)</f>
        <v>CT Dolnośląski</v>
      </c>
      <c r="V28" s="494"/>
      <c r="W28" s="494"/>
      <c r="X28" s="494"/>
      <c r="Y28" s="172"/>
      <c r="Z28" s="155"/>
      <c r="AA28" s="201"/>
      <c r="AC28" s="151"/>
      <c r="AD28" s="494" t="str">
        <f>VLOOKUP(AD25,lista!$C$8:$K$59,4,FALSE)</f>
        <v>CT Dolnośląski</v>
      </c>
      <c r="AE28" s="494"/>
      <c r="AF28" s="494"/>
      <c r="AG28" s="494"/>
      <c r="AH28" s="169"/>
      <c r="AI28" s="169"/>
      <c r="AJ28" s="494" t="str">
        <f>VLOOKUP(AJ25,lista!$C$8:$K$59,4,FALSE)</f>
        <v>CT Zachodni</v>
      </c>
      <c r="AK28" s="494"/>
      <c r="AL28" s="494"/>
      <c r="AM28" s="494"/>
      <c r="AN28" s="170"/>
      <c r="AO28" s="169"/>
      <c r="AP28" s="171"/>
      <c r="AQ28" s="494" t="str">
        <f>VLOOKUP(AQ25,lista!$C$8:$K$59,4,FALSE)</f>
        <v>CT Dolnośląski</v>
      </c>
      <c r="AR28" s="494"/>
      <c r="AS28" s="494"/>
      <c r="AT28" s="494"/>
      <c r="AU28" s="169"/>
      <c r="AV28" s="169"/>
      <c r="AW28" s="494" t="str">
        <f>VLOOKUP(AW25,lista!$C$8:$K$59,4,FALSE)</f>
        <v>CT Dolnośląski</v>
      </c>
      <c r="AX28" s="494"/>
      <c r="AY28" s="494"/>
      <c r="AZ28" s="494"/>
      <c r="BA28" s="172"/>
      <c r="BB28" s="151"/>
      <c r="BC28" s="494" t="e">
        <f>VLOOKUP(BC25,lista!$C$8:$K$59,4,FALSE)</f>
        <v>#N/A</v>
      </c>
      <c r="BD28" s="494"/>
      <c r="BE28" s="494"/>
      <c r="BF28" s="494"/>
      <c r="BG28" s="169"/>
      <c r="BH28" s="169"/>
      <c r="BI28" s="494" t="e">
        <f>VLOOKUP(BI25,lista!$C$8:$K$59,4,FALSE)</f>
        <v>#N/A</v>
      </c>
      <c r="BJ28" s="494"/>
      <c r="BK28" s="494"/>
      <c r="BL28" s="494"/>
      <c r="BM28" s="170"/>
      <c r="BN28" s="169"/>
      <c r="BO28" s="171"/>
      <c r="BP28" s="494" t="e">
        <f>VLOOKUP(BP25,lista!$C$8:$K$59,4,FALSE)</f>
        <v>#N/A</v>
      </c>
      <c r="BQ28" s="494"/>
      <c r="BR28" s="494"/>
      <c r="BS28" s="494"/>
      <c r="BT28" s="169"/>
      <c r="BU28" s="169"/>
      <c r="BV28" s="494" t="e">
        <f>VLOOKUP(BV25,lista!$C$8:$K$59,4,FALSE)</f>
        <v>#N/A</v>
      </c>
      <c r="BW28" s="494"/>
      <c r="BX28" s="494"/>
      <c r="BY28" s="494"/>
      <c r="BZ28" s="172"/>
      <c r="CA28" s="151"/>
      <c r="CB28" s="494" t="e">
        <f>VLOOKUP(CB25,lista!$C$8:$K$59,4,FALSE)</f>
        <v>#N/A</v>
      </c>
      <c r="CC28" s="494"/>
      <c r="CD28" s="494"/>
      <c r="CE28" s="494"/>
      <c r="CF28" s="169"/>
      <c r="CG28" s="169"/>
      <c r="CH28" s="494" t="e">
        <f>VLOOKUP(CH25,lista!$C$8:$K$59,4,FALSE)</f>
        <v>#N/A</v>
      </c>
      <c r="CI28" s="494"/>
      <c r="CJ28" s="494"/>
      <c r="CK28" s="494"/>
      <c r="CL28" s="170"/>
      <c r="CM28" s="169"/>
      <c r="CN28" s="171"/>
      <c r="CO28" s="494"/>
      <c r="CP28" s="494"/>
      <c r="CQ28" s="494"/>
      <c r="CR28" s="494"/>
      <c r="CS28" s="169"/>
      <c r="CT28" s="169"/>
      <c r="CU28" s="494"/>
      <c r="CV28" s="494"/>
      <c r="CW28" s="494"/>
      <c r="CX28" s="494"/>
      <c r="CY28" s="172"/>
    </row>
    <row r="29" spans="1:103" s="168" customFormat="1" ht="12" customHeight="1">
      <c r="A29" s="157"/>
      <c r="B29" s="173" t="s">
        <v>49</v>
      </c>
      <c r="C29" s="174"/>
      <c r="D29" s="174"/>
      <c r="E29" s="175"/>
      <c r="H29" s="176"/>
      <c r="I29" s="174"/>
      <c r="J29" s="174"/>
      <c r="K29" s="177" t="s">
        <v>49</v>
      </c>
      <c r="L29" s="178"/>
      <c r="N29" s="157"/>
      <c r="O29" s="173" t="s">
        <v>49</v>
      </c>
      <c r="P29" s="174"/>
      <c r="Q29" s="174"/>
      <c r="R29" s="175"/>
      <c r="U29" s="176"/>
      <c r="V29" s="174"/>
      <c r="W29" s="174"/>
      <c r="X29" s="177" t="s">
        <v>49</v>
      </c>
      <c r="Y29" s="167"/>
      <c r="Z29" s="155"/>
      <c r="AA29" s="201"/>
      <c r="AC29" s="157"/>
      <c r="AD29" s="173" t="s">
        <v>49</v>
      </c>
      <c r="AE29" s="174"/>
      <c r="AF29" s="174"/>
      <c r="AG29" s="175"/>
      <c r="AJ29" s="176"/>
      <c r="AK29" s="174"/>
      <c r="AL29" s="174"/>
      <c r="AM29" s="177" t="s">
        <v>49</v>
      </c>
      <c r="AN29" s="178"/>
      <c r="AP29" s="157"/>
      <c r="AQ29" s="173" t="s">
        <v>49</v>
      </c>
      <c r="AR29" s="174"/>
      <c r="AS29" s="174"/>
      <c r="AT29" s="175"/>
      <c r="AW29" s="176"/>
      <c r="AX29" s="174"/>
      <c r="AY29" s="174"/>
      <c r="AZ29" s="177" t="s">
        <v>49</v>
      </c>
      <c r="BA29" s="167"/>
      <c r="BB29" s="157"/>
      <c r="BC29" s="173" t="s">
        <v>49</v>
      </c>
      <c r="BD29" s="174"/>
      <c r="BE29" s="174"/>
      <c r="BF29" s="175"/>
      <c r="BI29" s="176"/>
      <c r="BJ29" s="174"/>
      <c r="BK29" s="174"/>
      <c r="BL29" s="177" t="s">
        <v>49</v>
      </c>
      <c r="BM29" s="178"/>
      <c r="BO29" s="157"/>
      <c r="BP29" s="173" t="s">
        <v>49</v>
      </c>
      <c r="BQ29" s="174"/>
      <c r="BR29" s="174"/>
      <c r="BS29" s="175"/>
      <c r="BV29" s="176"/>
      <c r="BW29" s="174"/>
      <c r="BX29" s="174"/>
      <c r="BY29" s="177" t="s">
        <v>49</v>
      </c>
      <c r="BZ29" s="167"/>
      <c r="CA29" s="157"/>
      <c r="CB29" s="173" t="s">
        <v>49</v>
      </c>
      <c r="CC29" s="174"/>
      <c r="CD29" s="174"/>
      <c r="CE29" s="175"/>
      <c r="CH29" s="176"/>
      <c r="CI29" s="174"/>
      <c r="CJ29" s="174"/>
      <c r="CK29" s="177" t="s">
        <v>49</v>
      </c>
      <c r="CL29" s="178"/>
      <c r="CN29" s="157"/>
      <c r="CO29" s="173" t="s">
        <v>49</v>
      </c>
      <c r="CP29" s="174"/>
      <c r="CQ29" s="174"/>
      <c r="CR29" s="175"/>
      <c r="CU29" s="176"/>
      <c r="CV29" s="174"/>
      <c r="CW29" s="174"/>
      <c r="CX29" s="177" t="s">
        <v>49</v>
      </c>
      <c r="CY29" s="167"/>
    </row>
    <row r="30" spans="1:103" ht="12" customHeight="1">
      <c r="A30" s="143"/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79"/>
      <c r="N30" s="143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47"/>
      <c r="Z30" s="155"/>
      <c r="AA30" s="201"/>
      <c r="AC30" s="143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79"/>
      <c r="AO30" s="135"/>
      <c r="AP30" s="143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47"/>
      <c r="BB30" s="143"/>
      <c r="BC30" s="135"/>
      <c r="BD30" s="135"/>
      <c r="BE30" s="135"/>
      <c r="BF30" s="135"/>
      <c r="BG30" s="135"/>
      <c r="BH30" s="135"/>
      <c r="BI30" s="135"/>
      <c r="BJ30" s="135"/>
      <c r="BK30" s="135"/>
      <c r="BL30" s="135"/>
      <c r="BM30" s="179"/>
      <c r="BN30" s="135"/>
      <c r="BO30" s="143"/>
      <c r="BP30" s="135"/>
      <c r="BQ30" s="135"/>
      <c r="BR30" s="135"/>
      <c r="BS30" s="135"/>
      <c r="BT30" s="135"/>
      <c r="BU30" s="135"/>
      <c r="BV30" s="135"/>
      <c r="BW30" s="135"/>
      <c r="BX30" s="135"/>
      <c r="BY30" s="135"/>
      <c r="BZ30" s="147"/>
      <c r="CA30" s="143"/>
      <c r="CB30" s="135"/>
      <c r="CC30" s="135"/>
      <c r="CD30" s="135"/>
      <c r="CE30" s="135"/>
      <c r="CF30" s="135"/>
      <c r="CG30" s="135"/>
      <c r="CH30" s="135"/>
      <c r="CI30" s="135"/>
      <c r="CJ30" s="135"/>
      <c r="CK30" s="135"/>
      <c r="CL30" s="179"/>
      <c r="CM30" s="135"/>
      <c r="CN30" s="143"/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47"/>
    </row>
    <row r="31" spans="1:103" ht="12" customHeight="1">
      <c r="A31" s="143"/>
      <c r="C31" s="180" t="s">
        <v>50</v>
      </c>
      <c r="D31" s="181" t="s">
        <v>51</v>
      </c>
      <c r="E31" s="497" t="s">
        <v>52</v>
      </c>
      <c r="F31" s="497"/>
      <c r="G31" s="497" t="s">
        <v>53</v>
      </c>
      <c r="H31" s="497"/>
      <c r="I31" s="182" t="s">
        <v>54</v>
      </c>
      <c r="J31" s="180" t="s">
        <v>55</v>
      </c>
      <c r="L31" s="179"/>
      <c r="N31" s="143"/>
      <c r="O31" s="135"/>
      <c r="P31" s="180" t="s">
        <v>50</v>
      </c>
      <c r="Q31" s="181" t="s">
        <v>51</v>
      </c>
      <c r="R31" s="497" t="s">
        <v>52</v>
      </c>
      <c r="S31" s="497"/>
      <c r="T31" s="497" t="s">
        <v>53</v>
      </c>
      <c r="U31" s="497"/>
      <c r="V31" s="182" t="s">
        <v>54</v>
      </c>
      <c r="W31" s="180" t="s">
        <v>55</v>
      </c>
      <c r="X31" s="135"/>
      <c r="Y31" s="147"/>
      <c r="Z31" s="155"/>
      <c r="AA31" s="201"/>
      <c r="AC31" s="143"/>
      <c r="AE31" s="180" t="s">
        <v>50</v>
      </c>
      <c r="AF31" s="181" t="s">
        <v>51</v>
      </c>
      <c r="AG31" s="497" t="s">
        <v>52</v>
      </c>
      <c r="AH31" s="497"/>
      <c r="AI31" s="497" t="s">
        <v>53</v>
      </c>
      <c r="AJ31" s="497"/>
      <c r="AK31" s="182" t="s">
        <v>54</v>
      </c>
      <c r="AL31" s="180" t="s">
        <v>55</v>
      </c>
      <c r="AN31" s="179"/>
      <c r="AO31" s="135"/>
      <c r="AP31" s="143"/>
      <c r="AQ31" s="135"/>
      <c r="AR31" s="180" t="s">
        <v>50</v>
      </c>
      <c r="AS31" s="181" t="s">
        <v>51</v>
      </c>
      <c r="AT31" s="497" t="s">
        <v>52</v>
      </c>
      <c r="AU31" s="497"/>
      <c r="AV31" s="497" t="s">
        <v>53</v>
      </c>
      <c r="AW31" s="497"/>
      <c r="AX31" s="182" t="s">
        <v>54</v>
      </c>
      <c r="AY31" s="180" t="s">
        <v>55</v>
      </c>
      <c r="AZ31" s="135"/>
      <c r="BA31" s="147"/>
      <c r="BB31" s="143"/>
      <c r="BD31" s="180" t="s">
        <v>50</v>
      </c>
      <c r="BE31" s="181" t="s">
        <v>51</v>
      </c>
      <c r="BF31" s="497" t="s">
        <v>52</v>
      </c>
      <c r="BG31" s="497"/>
      <c r="BH31" s="497" t="s">
        <v>53</v>
      </c>
      <c r="BI31" s="497"/>
      <c r="BJ31" s="182" t="s">
        <v>54</v>
      </c>
      <c r="BK31" s="180" t="s">
        <v>55</v>
      </c>
      <c r="BM31" s="179"/>
      <c r="BN31" s="135"/>
      <c r="BO31" s="143"/>
      <c r="BP31" s="135"/>
      <c r="BQ31" s="180" t="s">
        <v>50</v>
      </c>
      <c r="BR31" s="181" t="s">
        <v>51</v>
      </c>
      <c r="BS31" s="497" t="s">
        <v>52</v>
      </c>
      <c r="BT31" s="497"/>
      <c r="BU31" s="497" t="s">
        <v>53</v>
      </c>
      <c r="BV31" s="497"/>
      <c r="BW31" s="182" t="s">
        <v>54</v>
      </c>
      <c r="BX31" s="180" t="s">
        <v>55</v>
      </c>
      <c r="BY31" s="135"/>
      <c r="BZ31" s="147"/>
      <c r="CA31" s="143"/>
      <c r="CB31" s="203"/>
      <c r="CC31" s="180" t="s">
        <v>50</v>
      </c>
      <c r="CD31" s="181" t="s">
        <v>51</v>
      </c>
      <c r="CE31" s="497" t="s">
        <v>52</v>
      </c>
      <c r="CF31" s="497"/>
      <c r="CG31" s="497" t="s">
        <v>53</v>
      </c>
      <c r="CH31" s="497"/>
      <c r="CI31" s="182" t="s">
        <v>54</v>
      </c>
      <c r="CJ31" s="180" t="s">
        <v>55</v>
      </c>
      <c r="CK31" s="203"/>
      <c r="CL31" s="179"/>
      <c r="CM31" s="135"/>
      <c r="CN31" s="143"/>
      <c r="CO31" s="135"/>
      <c r="CP31" s="180" t="s">
        <v>50</v>
      </c>
      <c r="CQ31" s="181" t="s">
        <v>51</v>
      </c>
      <c r="CR31" s="497" t="s">
        <v>52</v>
      </c>
      <c r="CS31" s="497"/>
      <c r="CT31" s="497" t="s">
        <v>53</v>
      </c>
      <c r="CU31" s="497"/>
      <c r="CV31" s="182" t="s">
        <v>54</v>
      </c>
      <c r="CW31" s="180" t="s">
        <v>55</v>
      </c>
      <c r="CX31" s="135"/>
      <c r="CY31" s="147"/>
    </row>
    <row r="32" spans="1:103" ht="36" customHeight="1">
      <c r="A32" s="143"/>
      <c r="C32" s="184"/>
      <c r="D32" s="185"/>
      <c r="E32" s="185"/>
      <c r="F32" s="186"/>
      <c r="G32" s="187"/>
      <c r="H32" s="187"/>
      <c r="I32" s="184"/>
      <c r="J32" s="184"/>
      <c r="L32" s="179"/>
      <c r="N32" s="143"/>
      <c r="O32" s="135"/>
      <c r="P32" s="184"/>
      <c r="Q32" s="185"/>
      <c r="R32" s="185"/>
      <c r="S32" s="186"/>
      <c r="T32" s="187"/>
      <c r="U32" s="187"/>
      <c r="V32" s="184"/>
      <c r="W32" s="184"/>
      <c r="X32" s="135"/>
      <c r="Y32" s="147"/>
      <c r="Z32" s="155"/>
      <c r="AA32" s="201"/>
      <c r="AC32" s="143"/>
      <c r="AE32" s="184"/>
      <c r="AF32" s="185"/>
      <c r="AG32" s="185"/>
      <c r="AH32" s="186"/>
      <c r="AI32" s="187"/>
      <c r="AJ32" s="187"/>
      <c r="AK32" s="184"/>
      <c r="AL32" s="184"/>
      <c r="AN32" s="179"/>
      <c r="AO32" s="135"/>
      <c r="AP32" s="143"/>
      <c r="AQ32" s="135"/>
      <c r="AR32" s="184"/>
      <c r="AS32" s="185"/>
      <c r="AT32" s="185"/>
      <c r="AU32" s="186"/>
      <c r="AV32" s="187"/>
      <c r="AW32" s="187"/>
      <c r="AX32" s="184"/>
      <c r="AY32" s="184"/>
      <c r="AZ32" s="135"/>
      <c r="BA32" s="147"/>
      <c r="BB32" s="143"/>
      <c r="BD32" s="184"/>
      <c r="BE32" s="185"/>
      <c r="BF32" s="185"/>
      <c r="BG32" s="186"/>
      <c r="BH32" s="187"/>
      <c r="BI32" s="187"/>
      <c r="BJ32" s="184"/>
      <c r="BK32" s="184"/>
      <c r="BM32" s="179"/>
      <c r="BN32" s="135"/>
      <c r="BO32" s="143"/>
      <c r="BP32" s="135"/>
      <c r="BQ32" s="184"/>
      <c r="BR32" s="185"/>
      <c r="BS32" s="185"/>
      <c r="BT32" s="186"/>
      <c r="BU32" s="187"/>
      <c r="BV32" s="187"/>
      <c r="BW32" s="184"/>
      <c r="BX32" s="184"/>
      <c r="BY32" s="135"/>
      <c r="BZ32" s="147"/>
      <c r="CA32" s="143"/>
      <c r="CB32" s="203"/>
      <c r="CC32" s="184"/>
      <c r="CD32" s="185"/>
      <c r="CE32" s="185"/>
      <c r="CF32" s="186"/>
      <c r="CG32" s="187"/>
      <c r="CH32" s="187"/>
      <c r="CI32" s="184"/>
      <c r="CJ32" s="184"/>
      <c r="CK32" s="203"/>
      <c r="CL32" s="179"/>
      <c r="CM32" s="135"/>
      <c r="CN32" s="143"/>
      <c r="CO32" s="135"/>
      <c r="CP32" s="184"/>
      <c r="CQ32" s="185"/>
      <c r="CR32" s="185"/>
      <c r="CS32" s="186"/>
      <c r="CT32" s="187"/>
      <c r="CU32" s="187"/>
      <c r="CV32" s="184"/>
      <c r="CW32" s="184"/>
      <c r="CX32" s="135"/>
      <c r="CY32" s="147"/>
    </row>
    <row r="33" spans="1:103" ht="21" customHeight="1" thickBot="1">
      <c r="A33" s="143"/>
      <c r="B33" s="138" t="s">
        <v>56</v>
      </c>
      <c r="C33" s="135"/>
      <c r="D33" s="135"/>
      <c r="E33" s="135"/>
      <c r="F33" s="135"/>
      <c r="G33" s="135"/>
      <c r="H33" s="135"/>
      <c r="I33" s="135"/>
      <c r="J33" s="135"/>
      <c r="K33" s="140" t="s">
        <v>57</v>
      </c>
      <c r="L33" s="179"/>
      <c r="N33" s="143"/>
      <c r="O33" s="138" t="s">
        <v>56</v>
      </c>
      <c r="P33" s="135"/>
      <c r="Q33" s="135"/>
      <c r="R33" s="135"/>
      <c r="S33" s="135"/>
      <c r="T33" s="135"/>
      <c r="U33" s="135"/>
      <c r="V33" s="135"/>
      <c r="W33" s="135"/>
      <c r="X33" s="140" t="s">
        <v>57</v>
      </c>
      <c r="Y33" s="147"/>
      <c r="AC33" s="143"/>
      <c r="AD33" s="138" t="s">
        <v>56</v>
      </c>
      <c r="AE33" s="135"/>
      <c r="AF33" s="135"/>
      <c r="AG33" s="135"/>
      <c r="AH33" s="135"/>
      <c r="AI33" s="135"/>
      <c r="AJ33" s="135"/>
      <c r="AK33" s="135"/>
      <c r="AL33" s="135"/>
      <c r="AM33" s="140" t="s">
        <v>57</v>
      </c>
      <c r="AN33" s="179"/>
      <c r="AO33" s="135"/>
      <c r="AP33" s="143"/>
      <c r="AQ33" s="138" t="s">
        <v>56</v>
      </c>
      <c r="AR33" s="135"/>
      <c r="AS33" s="135"/>
      <c r="AT33" s="135"/>
      <c r="AU33" s="135"/>
      <c r="AV33" s="135"/>
      <c r="AW33" s="135"/>
      <c r="AX33" s="135"/>
      <c r="AY33" s="135"/>
      <c r="AZ33" s="140" t="s">
        <v>57</v>
      </c>
      <c r="BA33" s="147"/>
      <c r="BB33" s="143"/>
      <c r="BC33" s="138" t="s">
        <v>56</v>
      </c>
      <c r="BD33" s="135"/>
      <c r="BE33" s="135"/>
      <c r="BF33" s="135"/>
      <c r="BG33" s="135"/>
      <c r="BH33" s="135"/>
      <c r="BI33" s="135"/>
      <c r="BJ33" s="135"/>
      <c r="BK33" s="135"/>
      <c r="BL33" s="140" t="s">
        <v>57</v>
      </c>
      <c r="BM33" s="179"/>
      <c r="BN33" s="135"/>
      <c r="BO33" s="143"/>
      <c r="BP33" s="138" t="s">
        <v>56</v>
      </c>
      <c r="BQ33" s="135"/>
      <c r="BR33" s="135"/>
      <c r="BS33" s="135"/>
      <c r="BT33" s="135"/>
      <c r="BU33" s="135"/>
      <c r="BV33" s="135"/>
      <c r="BW33" s="135"/>
      <c r="BX33" s="135"/>
      <c r="BY33" s="140" t="s">
        <v>57</v>
      </c>
      <c r="BZ33" s="147"/>
      <c r="CA33" s="143"/>
      <c r="CB33" s="138" t="s">
        <v>56</v>
      </c>
      <c r="CC33" s="135"/>
      <c r="CD33" s="135"/>
      <c r="CE33" s="135"/>
      <c r="CF33" s="135"/>
      <c r="CG33" s="135"/>
      <c r="CH33" s="135"/>
      <c r="CI33" s="135"/>
      <c r="CJ33" s="135"/>
      <c r="CK33" s="140" t="s">
        <v>57</v>
      </c>
      <c r="CL33" s="179"/>
      <c r="CM33" s="135"/>
      <c r="CN33" s="143"/>
      <c r="CO33" s="138" t="s">
        <v>56</v>
      </c>
      <c r="CP33" s="135"/>
      <c r="CQ33" s="135"/>
      <c r="CR33" s="135"/>
      <c r="CS33" s="135"/>
      <c r="CT33" s="135"/>
      <c r="CU33" s="135"/>
      <c r="CV33" s="135"/>
      <c r="CW33" s="135"/>
      <c r="CX33" s="140" t="s">
        <v>57</v>
      </c>
      <c r="CY33" s="147"/>
    </row>
    <row r="34" spans="1:103" ht="23.25" customHeight="1" thickBot="1">
      <c r="A34" s="143"/>
      <c r="B34" s="490"/>
      <c r="C34" s="490"/>
      <c r="D34" s="490"/>
      <c r="E34" s="490"/>
      <c r="F34" s="490"/>
      <c r="G34" s="490"/>
      <c r="H34" s="490"/>
      <c r="I34" s="490"/>
      <c r="J34" s="135"/>
      <c r="K34" s="188"/>
      <c r="L34" s="179"/>
      <c r="N34" s="143"/>
      <c r="O34" s="490"/>
      <c r="P34" s="490"/>
      <c r="Q34" s="490"/>
      <c r="R34" s="490"/>
      <c r="S34" s="490"/>
      <c r="T34" s="490"/>
      <c r="U34" s="490"/>
      <c r="V34" s="490"/>
      <c r="W34" s="135"/>
      <c r="X34" s="188"/>
      <c r="Y34" s="147"/>
      <c r="AC34" s="143"/>
      <c r="AD34" s="490"/>
      <c r="AE34" s="490"/>
      <c r="AF34" s="490"/>
      <c r="AG34" s="490"/>
      <c r="AH34" s="490"/>
      <c r="AI34" s="490"/>
      <c r="AJ34" s="490"/>
      <c r="AK34" s="490"/>
      <c r="AL34" s="135"/>
      <c r="AM34" s="188"/>
      <c r="AN34" s="179"/>
      <c r="AO34" s="135"/>
      <c r="AP34" s="143"/>
      <c r="AQ34" s="490"/>
      <c r="AR34" s="490"/>
      <c r="AS34" s="490"/>
      <c r="AT34" s="490"/>
      <c r="AU34" s="490"/>
      <c r="AV34" s="490"/>
      <c r="AW34" s="490"/>
      <c r="AX34" s="490"/>
      <c r="AY34" s="135"/>
      <c r="AZ34" s="188"/>
      <c r="BA34" s="147"/>
      <c r="BB34" s="143"/>
      <c r="BC34" s="490"/>
      <c r="BD34" s="490"/>
      <c r="BE34" s="490"/>
      <c r="BF34" s="490"/>
      <c r="BG34" s="490"/>
      <c r="BH34" s="490"/>
      <c r="BI34" s="490"/>
      <c r="BJ34" s="490"/>
      <c r="BK34" s="135"/>
      <c r="BL34" s="188"/>
      <c r="BM34" s="179"/>
      <c r="BN34" s="135"/>
      <c r="BO34" s="143"/>
      <c r="BP34" s="490"/>
      <c r="BQ34" s="490"/>
      <c r="BR34" s="490"/>
      <c r="BS34" s="490"/>
      <c r="BT34" s="490"/>
      <c r="BU34" s="490"/>
      <c r="BV34" s="490"/>
      <c r="BW34" s="490"/>
      <c r="BX34" s="135"/>
      <c r="BY34" s="188"/>
      <c r="BZ34" s="147"/>
      <c r="CA34" s="143"/>
      <c r="CB34" s="490"/>
      <c r="CC34" s="490"/>
      <c r="CD34" s="490"/>
      <c r="CE34" s="490"/>
      <c r="CF34" s="490"/>
      <c r="CG34" s="490"/>
      <c r="CH34" s="490"/>
      <c r="CI34" s="490"/>
      <c r="CJ34" s="135"/>
      <c r="CK34" s="188"/>
      <c r="CL34" s="179"/>
      <c r="CM34" s="135"/>
      <c r="CN34" s="143"/>
      <c r="CO34" s="490"/>
      <c r="CP34" s="490"/>
      <c r="CQ34" s="490"/>
      <c r="CR34" s="490"/>
      <c r="CS34" s="490"/>
      <c r="CT34" s="490"/>
      <c r="CU34" s="490"/>
      <c r="CV34" s="490"/>
      <c r="CW34" s="135"/>
      <c r="CX34" s="188"/>
      <c r="CY34" s="147"/>
    </row>
    <row r="35" spans="1:103" ht="9" customHeight="1">
      <c r="A35" s="143"/>
      <c r="C35" s="189"/>
      <c r="D35" s="189"/>
      <c r="F35" s="189"/>
      <c r="G35" s="189"/>
      <c r="H35" s="189"/>
      <c r="I35" s="189"/>
      <c r="J35" s="135"/>
      <c r="L35" s="179"/>
      <c r="N35" s="143"/>
      <c r="O35" s="135"/>
      <c r="P35" s="189"/>
      <c r="Q35" s="189"/>
      <c r="R35" s="135"/>
      <c r="S35" s="189"/>
      <c r="T35" s="189"/>
      <c r="U35" s="189"/>
      <c r="V35" s="189"/>
      <c r="W35" s="135"/>
      <c r="X35" s="135"/>
      <c r="Y35" s="147"/>
      <c r="AC35" s="143"/>
      <c r="AE35" s="189"/>
      <c r="AF35" s="189"/>
      <c r="AH35" s="189"/>
      <c r="AI35" s="189"/>
      <c r="AJ35" s="189"/>
      <c r="AK35" s="189"/>
      <c r="AL35" s="135"/>
      <c r="AN35" s="179"/>
      <c r="AO35" s="135"/>
      <c r="AP35" s="143"/>
      <c r="AQ35" s="135"/>
      <c r="AR35" s="189"/>
      <c r="AS35" s="189"/>
      <c r="AT35" s="135"/>
      <c r="AU35" s="189"/>
      <c r="AV35" s="189"/>
      <c r="AW35" s="189"/>
      <c r="AX35" s="189"/>
      <c r="AY35" s="135"/>
      <c r="AZ35" s="135"/>
      <c r="BA35" s="147"/>
      <c r="BB35" s="143"/>
      <c r="BD35" s="189"/>
      <c r="BE35" s="189"/>
      <c r="BG35" s="189"/>
      <c r="BH35" s="189"/>
      <c r="BI35" s="189"/>
      <c r="BJ35" s="189"/>
      <c r="BK35" s="135"/>
      <c r="BM35" s="179"/>
      <c r="BN35" s="135"/>
      <c r="BO35" s="143"/>
      <c r="BP35" s="135"/>
      <c r="BQ35" s="189"/>
      <c r="BR35" s="189"/>
      <c r="BS35" s="135"/>
      <c r="BT35" s="189"/>
      <c r="BU35" s="189"/>
      <c r="BV35" s="189"/>
      <c r="BW35" s="189"/>
      <c r="BX35" s="135"/>
      <c r="BY35" s="135"/>
      <c r="BZ35" s="147"/>
      <c r="CA35" s="143"/>
      <c r="CB35" s="203"/>
      <c r="CC35" s="189"/>
      <c r="CD35" s="189"/>
      <c r="CE35" s="203"/>
      <c r="CF35" s="189"/>
      <c r="CG35" s="189"/>
      <c r="CH35" s="189"/>
      <c r="CI35" s="189"/>
      <c r="CJ35" s="135"/>
      <c r="CK35" s="203"/>
      <c r="CL35" s="179"/>
      <c r="CM35" s="135"/>
      <c r="CN35" s="143"/>
      <c r="CO35" s="135"/>
      <c r="CP35" s="189"/>
      <c r="CQ35" s="189"/>
      <c r="CR35" s="135"/>
      <c r="CS35" s="189"/>
      <c r="CT35" s="189"/>
      <c r="CU35" s="189"/>
      <c r="CV35" s="189"/>
      <c r="CW35" s="135"/>
      <c r="CX35" s="135"/>
      <c r="CY35" s="147"/>
    </row>
    <row r="36" spans="1:103" ht="24" customHeight="1">
      <c r="A36" s="143"/>
      <c r="B36" s="190" t="s">
        <v>58</v>
      </c>
      <c r="C36" s="191"/>
      <c r="D36" s="189"/>
      <c r="E36" s="192" t="s">
        <v>59</v>
      </c>
      <c r="F36" s="193"/>
      <c r="G36" s="193"/>
      <c r="H36" s="191"/>
      <c r="I36" s="189"/>
      <c r="J36" s="185"/>
      <c r="K36" s="194" t="s">
        <v>58</v>
      </c>
      <c r="L36" s="179"/>
      <c r="N36" s="143"/>
      <c r="O36" s="195" t="s">
        <v>58</v>
      </c>
      <c r="P36" s="191"/>
      <c r="Q36" s="189"/>
      <c r="R36" s="196" t="s">
        <v>59</v>
      </c>
      <c r="S36" s="193"/>
      <c r="T36" s="193"/>
      <c r="U36" s="191"/>
      <c r="V36" s="189"/>
      <c r="W36" s="185"/>
      <c r="X36" s="197" t="s">
        <v>58</v>
      </c>
      <c r="Y36" s="147"/>
      <c r="AC36" s="143"/>
      <c r="AD36" s="190" t="s">
        <v>58</v>
      </c>
      <c r="AE36" s="191"/>
      <c r="AF36" s="189"/>
      <c r="AG36" s="192" t="s">
        <v>59</v>
      </c>
      <c r="AH36" s="193"/>
      <c r="AI36" s="193"/>
      <c r="AJ36" s="191"/>
      <c r="AK36" s="189"/>
      <c r="AL36" s="185"/>
      <c r="AM36" s="194" t="s">
        <v>58</v>
      </c>
      <c r="AN36" s="179"/>
      <c r="AO36" s="135"/>
      <c r="AP36" s="143"/>
      <c r="AQ36" s="195" t="s">
        <v>58</v>
      </c>
      <c r="AR36" s="191"/>
      <c r="AS36" s="189"/>
      <c r="AT36" s="196" t="s">
        <v>59</v>
      </c>
      <c r="AU36" s="193"/>
      <c r="AV36" s="193"/>
      <c r="AW36" s="191"/>
      <c r="AX36" s="189"/>
      <c r="AY36" s="185"/>
      <c r="AZ36" s="197" t="s">
        <v>58</v>
      </c>
      <c r="BA36" s="147"/>
      <c r="BB36" s="143"/>
      <c r="BC36" s="190" t="s">
        <v>58</v>
      </c>
      <c r="BD36" s="191"/>
      <c r="BE36" s="189"/>
      <c r="BF36" s="192" t="s">
        <v>59</v>
      </c>
      <c r="BG36" s="193"/>
      <c r="BH36" s="193"/>
      <c r="BI36" s="191"/>
      <c r="BJ36" s="189"/>
      <c r="BK36" s="185"/>
      <c r="BL36" s="194" t="s">
        <v>58</v>
      </c>
      <c r="BM36" s="179"/>
      <c r="BN36" s="135"/>
      <c r="BO36" s="143"/>
      <c r="BP36" s="195" t="s">
        <v>58</v>
      </c>
      <c r="BQ36" s="191"/>
      <c r="BR36" s="189"/>
      <c r="BS36" s="196" t="s">
        <v>59</v>
      </c>
      <c r="BT36" s="193"/>
      <c r="BU36" s="193"/>
      <c r="BV36" s="191"/>
      <c r="BW36" s="189"/>
      <c r="BX36" s="185"/>
      <c r="BY36" s="197" t="s">
        <v>58</v>
      </c>
      <c r="BZ36" s="147"/>
      <c r="CA36" s="143"/>
      <c r="CB36" s="190" t="s">
        <v>58</v>
      </c>
      <c r="CC36" s="191"/>
      <c r="CD36" s="189"/>
      <c r="CE36" s="192" t="s">
        <v>59</v>
      </c>
      <c r="CF36" s="193"/>
      <c r="CG36" s="193"/>
      <c r="CH36" s="191"/>
      <c r="CI36" s="189"/>
      <c r="CJ36" s="185"/>
      <c r="CK36" s="194" t="s">
        <v>58</v>
      </c>
      <c r="CL36" s="179"/>
      <c r="CM36" s="135"/>
      <c r="CN36" s="143"/>
      <c r="CO36" s="195" t="s">
        <v>58</v>
      </c>
      <c r="CP36" s="191"/>
      <c r="CQ36" s="189"/>
      <c r="CR36" s="196" t="s">
        <v>59</v>
      </c>
      <c r="CS36" s="193"/>
      <c r="CT36" s="193"/>
      <c r="CU36" s="191"/>
      <c r="CV36" s="189"/>
      <c r="CW36" s="185"/>
      <c r="CX36" s="197" t="s">
        <v>58</v>
      </c>
      <c r="CY36" s="147"/>
    </row>
    <row r="37" spans="1:103" ht="6" customHeight="1">
      <c r="A37" s="198"/>
      <c r="B37" s="199"/>
      <c r="C37" s="199"/>
      <c r="D37" s="199"/>
      <c r="E37" s="199"/>
      <c r="F37" s="199"/>
      <c r="G37" s="199"/>
      <c r="H37" s="199"/>
      <c r="I37" s="199"/>
      <c r="J37" s="199"/>
      <c r="K37" s="199"/>
      <c r="L37" s="200"/>
      <c r="N37" s="198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206"/>
      <c r="AC37" s="198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200"/>
      <c r="AO37" s="135"/>
      <c r="AP37" s="198"/>
      <c r="AQ37" s="199"/>
      <c r="AR37" s="199"/>
      <c r="AS37" s="199"/>
      <c r="AT37" s="199"/>
      <c r="AU37" s="199"/>
      <c r="AV37" s="199"/>
      <c r="AW37" s="199"/>
      <c r="AX37" s="199"/>
      <c r="AY37" s="199"/>
      <c r="AZ37" s="199"/>
      <c r="BA37" s="206"/>
      <c r="BB37" s="198"/>
      <c r="BC37" s="199"/>
      <c r="BD37" s="199"/>
      <c r="BE37" s="199"/>
      <c r="BF37" s="199"/>
      <c r="BG37" s="199"/>
      <c r="BH37" s="199"/>
      <c r="BI37" s="199"/>
      <c r="BJ37" s="199"/>
      <c r="BK37" s="199"/>
      <c r="BL37" s="199"/>
      <c r="BM37" s="200"/>
      <c r="BN37" s="135"/>
      <c r="BO37" s="198"/>
      <c r="BP37" s="199"/>
      <c r="BQ37" s="199"/>
      <c r="BR37" s="199"/>
      <c r="BS37" s="199"/>
      <c r="BT37" s="199"/>
      <c r="BU37" s="199"/>
      <c r="BV37" s="199"/>
      <c r="BW37" s="199"/>
      <c r="BX37" s="199"/>
      <c r="BY37" s="199"/>
      <c r="BZ37" s="206"/>
      <c r="CA37" s="198"/>
      <c r="CB37" s="199"/>
      <c r="CC37" s="199"/>
      <c r="CD37" s="199"/>
      <c r="CE37" s="199"/>
      <c r="CF37" s="199"/>
      <c r="CG37" s="199"/>
      <c r="CH37" s="199"/>
      <c r="CI37" s="199"/>
      <c r="CJ37" s="199"/>
      <c r="CK37" s="199"/>
      <c r="CL37" s="200"/>
      <c r="CM37" s="135"/>
      <c r="CN37" s="198"/>
      <c r="CO37" s="199"/>
      <c r="CP37" s="199"/>
      <c r="CQ37" s="199"/>
      <c r="CR37" s="199"/>
      <c r="CS37" s="199"/>
      <c r="CT37" s="199"/>
      <c r="CU37" s="199"/>
      <c r="CV37" s="199"/>
      <c r="CW37" s="199"/>
      <c r="CX37" s="199"/>
      <c r="CY37" s="206"/>
    </row>
    <row r="40" spans="1:103">
      <c r="B40" s="498"/>
      <c r="C40" s="498"/>
      <c r="D40" s="498"/>
      <c r="E40" s="498"/>
      <c r="F40" s="498"/>
      <c r="G40" s="498"/>
      <c r="H40" s="498"/>
      <c r="I40" s="498"/>
      <c r="J40" s="498"/>
      <c r="K40" s="498"/>
      <c r="O40" s="498"/>
      <c r="P40" s="498"/>
      <c r="Q40" s="498"/>
      <c r="R40" s="498"/>
      <c r="S40" s="498"/>
      <c r="T40" s="498"/>
      <c r="U40" s="498"/>
      <c r="V40" s="498"/>
      <c r="W40" s="498"/>
      <c r="X40" s="498"/>
    </row>
    <row r="41" spans="1:103">
      <c r="D41" s="498"/>
      <c r="E41" s="498"/>
      <c r="F41" s="498"/>
      <c r="G41" s="498"/>
      <c r="H41" s="498"/>
      <c r="I41" s="498"/>
      <c r="Q41" s="498"/>
      <c r="R41" s="498"/>
      <c r="S41" s="498"/>
      <c r="T41" s="498"/>
      <c r="U41" s="498"/>
      <c r="V41" s="498"/>
    </row>
    <row r="43" spans="1:103">
      <c r="B43" s="498"/>
      <c r="C43" s="498"/>
      <c r="D43" s="498"/>
      <c r="E43" s="498"/>
      <c r="H43" s="498"/>
      <c r="I43" s="498"/>
      <c r="J43" s="498"/>
      <c r="K43" s="498"/>
      <c r="O43" s="498"/>
      <c r="P43" s="498"/>
      <c r="Q43" s="498"/>
      <c r="R43" s="498"/>
      <c r="U43" s="498"/>
      <c r="V43" s="498"/>
      <c r="W43" s="498"/>
      <c r="X43" s="498"/>
    </row>
    <row r="46" spans="1:103">
      <c r="B46" s="498"/>
      <c r="C46" s="498"/>
      <c r="D46" s="498"/>
      <c r="E46" s="498"/>
      <c r="H46" s="498"/>
      <c r="I46" s="498"/>
      <c r="J46" s="498"/>
      <c r="K46" s="498"/>
      <c r="O46" s="498"/>
      <c r="P46" s="498"/>
      <c r="Q46" s="498"/>
      <c r="R46" s="498"/>
      <c r="U46" s="498"/>
      <c r="V46" s="498"/>
      <c r="W46" s="498"/>
      <c r="X46" s="498"/>
    </row>
    <row r="49" spans="2:24">
      <c r="E49" s="498"/>
      <c r="F49" s="498"/>
      <c r="G49" s="498"/>
      <c r="H49" s="498"/>
      <c r="R49" s="498"/>
      <c r="S49" s="498"/>
      <c r="T49" s="498"/>
      <c r="U49" s="498"/>
    </row>
    <row r="52" spans="2:24">
      <c r="B52" s="498"/>
      <c r="C52" s="498"/>
      <c r="D52" s="498"/>
      <c r="E52" s="498"/>
      <c r="F52" s="498"/>
      <c r="G52" s="498"/>
      <c r="H52" s="498"/>
      <c r="I52" s="498"/>
      <c r="O52" s="498"/>
      <c r="P52" s="498"/>
      <c r="Q52" s="498"/>
      <c r="R52" s="498"/>
      <c r="S52" s="498"/>
      <c r="T52" s="498"/>
      <c r="U52" s="498"/>
      <c r="V52" s="498"/>
    </row>
    <row r="59" spans="2:24">
      <c r="B59" s="498"/>
      <c r="C59" s="498"/>
      <c r="D59" s="498"/>
      <c r="E59" s="498"/>
      <c r="F59" s="498"/>
      <c r="G59" s="498"/>
      <c r="H59" s="498"/>
      <c r="I59" s="498"/>
      <c r="J59" s="498"/>
      <c r="K59" s="498"/>
      <c r="O59" s="498"/>
      <c r="P59" s="498"/>
      <c r="Q59" s="498"/>
      <c r="R59" s="498"/>
      <c r="S59" s="498"/>
      <c r="T59" s="498"/>
      <c r="U59" s="498"/>
      <c r="V59" s="498"/>
      <c r="W59" s="498"/>
      <c r="X59" s="498"/>
    </row>
    <row r="60" spans="2:24">
      <c r="D60" s="498"/>
      <c r="E60" s="498"/>
      <c r="F60" s="498"/>
      <c r="G60" s="498"/>
      <c r="H60" s="498"/>
      <c r="I60" s="498"/>
      <c r="Q60" s="498"/>
      <c r="R60" s="498"/>
      <c r="S60" s="498"/>
      <c r="T60" s="498"/>
      <c r="U60" s="498"/>
      <c r="V60" s="498"/>
    </row>
    <row r="62" spans="2:24">
      <c r="B62" s="498"/>
      <c r="C62" s="498"/>
      <c r="D62" s="498"/>
      <c r="E62" s="498"/>
      <c r="H62" s="498"/>
      <c r="I62" s="498"/>
      <c r="J62" s="498"/>
      <c r="K62" s="498"/>
      <c r="O62" s="498"/>
      <c r="P62" s="498"/>
      <c r="Q62" s="498"/>
      <c r="R62" s="498"/>
      <c r="U62" s="498"/>
      <c r="V62" s="498"/>
      <c r="W62" s="498"/>
      <c r="X62" s="498"/>
    </row>
    <row r="65" spans="2:24">
      <c r="B65" s="498"/>
      <c r="C65" s="498"/>
      <c r="D65" s="498"/>
      <c r="E65" s="498"/>
      <c r="H65" s="498"/>
      <c r="I65" s="498"/>
      <c r="J65" s="498"/>
      <c r="K65" s="498"/>
      <c r="O65" s="498"/>
      <c r="P65" s="498"/>
      <c r="Q65" s="498"/>
      <c r="R65" s="498"/>
      <c r="U65" s="498"/>
      <c r="V65" s="498"/>
      <c r="W65" s="498"/>
      <c r="X65" s="498"/>
    </row>
    <row r="68" spans="2:24">
      <c r="E68" s="498"/>
      <c r="F68" s="498"/>
      <c r="G68" s="498"/>
      <c r="H68" s="498"/>
      <c r="R68" s="498"/>
      <c r="S68" s="498"/>
      <c r="T68" s="498"/>
      <c r="U68" s="498"/>
    </row>
    <row r="71" spans="2:24">
      <c r="B71" s="498"/>
      <c r="C71" s="498"/>
      <c r="D71" s="498"/>
      <c r="E71" s="498"/>
      <c r="F71" s="498"/>
      <c r="G71" s="498"/>
      <c r="H71" s="498"/>
      <c r="I71" s="498"/>
      <c r="O71" s="498"/>
      <c r="P71" s="498"/>
      <c r="Q71" s="498"/>
      <c r="R71" s="498"/>
      <c r="S71" s="498"/>
      <c r="T71" s="498"/>
      <c r="U71" s="498"/>
      <c r="V71" s="498"/>
    </row>
  </sheetData>
  <sheetProtection formatCells="0" formatColumns="0" formatRows="0" insertColumns="0" insertRows="0"/>
  <mergeCells count="200">
    <mergeCell ref="CB28:CE28"/>
    <mergeCell ref="CH28:CK28"/>
    <mergeCell ref="CO28:CR28"/>
    <mergeCell ref="CU28:CX28"/>
    <mergeCell ref="CE31:CF31"/>
    <mergeCell ref="CG31:CH31"/>
    <mergeCell ref="CR31:CS31"/>
    <mergeCell ref="CT31:CU31"/>
    <mergeCell ref="CB34:CI34"/>
    <mergeCell ref="CO34:CV34"/>
    <mergeCell ref="CB22:CC22"/>
    <mergeCell ref="CD22:CI23"/>
    <mergeCell ref="CJ22:CK22"/>
    <mergeCell ref="CO22:CP22"/>
    <mergeCell ref="CQ22:CV23"/>
    <mergeCell ref="CW22:CX22"/>
    <mergeCell ref="CB25:CE25"/>
    <mergeCell ref="CH25:CK25"/>
    <mergeCell ref="CO25:CR25"/>
    <mergeCell ref="CU25:CX25"/>
    <mergeCell ref="CB9:CE9"/>
    <mergeCell ref="CH9:CK9"/>
    <mergeCell ref="CO9:CR9"/>
    <mergeCell ref="CU9:CX9"/>
    <mergeCell ref="CE12:CF12"/>
    <mergeCell ref="CG12:CH12"/>
    <mergeCell ref="CR12:CS12"/>
    <mergeCell ref="CT12:CU12"/>
    <mergeCell ref="CB15:CI15"/>
    <mergeCell ref="CO15:CV15"/>
    <mergeCell ref="CB3:CC3"/>
    <mergeCell ref="CD3:CI4"/>
    <mergeCell ref="CJ3:CK3"/>
    <mergeCell ref="CO3:CP3"/>
    <mergeCell ref="CQ3:CV4"/>
    <mergeCell ref="CW3:CX3"/>
    <mergeCell ref="CB6:CE6"/>
    <mergeCell ref="CH6:CK6"/>
    <mergeCell ref="CO6:CR6"/>
    <mergeCell ref="CU6:CX6"/>
    <mergeCell ref="B6:E6"/>
    <mergeCell ref="H6:K6"/>
    <mergeCell ref="O6:R6"/>
    <mergeCell ref="U6:X6"/>
    <mergeCell ref="BC3:BD3"/>
    <mergeCell ref="BE3:BJ4"/>
    <mergeCell ref="BK3:BL3"/>
    <mergeCell ref="BP3:BQ3"/>
    <mergeCell ref="AD3:AE3"/>
    <mergeCell ref="AF3:AK4"/>
    <mergeCell ref="AL3:AM3"/>
    <mergeCell ref="AQ3:AR3"/>
    <mergeCell ref="B3:C3"/>
    <mergeCell ref="D3:I4"/>
    <mergeCell ref="J3:K3"/>
    <mergeCell ref="O3:P3"/>
    <mergeCell ref="Q3:V4"/>
    <mergeCell ref="W3:X3"/>
    <mergeCell ref="AS3:AX4"/>
    <mergeCell ref="AY3:AZ3"/>
    <mergeCell ref="AD6:AG6"/>
    <mergeCell ref="AJ6:AM6"/>
    <mergeCell ref="AQ6:AT6"/>
    <mergeCell ref="AW6:AZ6"/>
    <mergeCell ref="BF12:BG12"/>
    <mergeCell ref="BH12:BI12"/>
    <mergeCell ref="BS12:BT12"/>
    <mergeCell ref="BU12:BV12"/>
    <mergeCell ref="E12:F12"/>
    <mergeCell ref="G12:H12"/>
    <mergeCell ref="R12:S12"/>
    <mergeCell ref="T12:U12"/>
    <mergeCell ref="BC9:BF9"/>
    <mergeCell ref="BI9:BL9"/>
    <mergeCell ref="BP9:BS9"/>
    <mergeCell ref="BV9:BY9"/>
    <mergeCell ref="B9:E9"/>
    <mergeCell ref="H9:K9"/>
    <mergeCell ref="O9:R9"/>
    <mergeCell ref="U9:X9"/>
    <mergeCell ref="AV12:AW12"/>
    <mergeCell ref="AY22:AZ22"/>
    <mergeCell ref="B22:C22"/>
    <mergeCell ref="D22:I23"/>
    <mergeCell ref="J22:K22"/>
    <mergeCell ref="O22:P22"/>
    <mergeCell ref="Q22:V23"/>
    <mergeCell ref="W22:X22"/>
    <mergeCell ref="B15:I15"/>
    <mergeCell ref="O15:V15"/>
    <mergeCell ref="B28:E28"/>
    <mergeCell ref="H28:K28"/>
    <mergeCell ref="O28:R28"/>
    <mergeCell ref="U28:X28"/>
    <mergeCell ref="BC25:BF25"/>
    <mergeCell ref="BI25:BL25"/>
    <mergeCell ref="BP25:BS25"/>
    <mergeCell ref="BV25:BY25"/>
    <mergeCell ref="B25:E25"/>
    <mergeCell ref="H25:K25"/>
    <mergeCell ref="O25:R25"/>
    <mergeCell ref="U25:X25"/>
    <mergeCell ref="AD25:AG25"/>
    <mergeCell ref="AJ25:AM25"/>
    <mergeCell ref="AQ25:AT25"/>
    <mergeCell ref="AW25:AZ25"/>
    <mergeCell ref="AD28:AG28"/>
    <mergeCell ref="AJ28:AM28"/>
    <mergeCell ref="AQ28:AT28"/>
    <mergeCell ref="AW28:AZ28"/>
    <mergeCell ref="B34:I34"/>
    <mergeCell ref="O34:V34"/>
    <mergeCell ref="BF31:BG31"/>
    <mergeCell ref="BH31:BI31"/>
    <mergeCell ref="BS31:BT31"/>
    <mergeCell ref="BU31:BV31"/>
    <mergeCell ref="E31:F31"/>
    <mergeCell ref="G31:H31"/>
    <mergeCell ref="R31:S31"/>
    <mergeCell ref="T31:U31"/>
    <mergeCell ref="AD34:AK34"/>
    <mergeCell ref="AQ34:AX34"/>
    <mergeCell ref="BC34:BJ34"/>
    <mergeCell ref="BP34:BW34"/>
    <mergeCell ref="B59:C59"/>
    <mergeCell ref="D59:I60"/>
    <mergeCell ref="J59:K59"/>
    <mergeCell ref="O59:P59"/>
    <mergeCell ref="Q59:V60"/>
    <mergeCell ref="W59:X59"/>
    <mergeCell ref="E49:F49"/>
    <mergeCell ref="G49:H49"/>
    <mergeCell ref="R49:S49"/>
    <mergeCell ref="T49:U49"/>
    <mergeCell ref="B52:I52"/>
    <mergeCell ref="O52:V52"/>
    <mergeCell ref="B71:I71"/>
    <mergeCell ref="O71:V71"/>
    <mergeCell ref="B62:E62"/>
    <mergeCell ref="H62:K62"/>
    <mergeCell ref="O62:R62"/>
    <mergeCell ref="U62:X62"/>
    <mergeCell ref="B65:E65"/>
    <mergeCell ref="H65:K65"/>
    <mergeCell ref="O65:R65"/>
    <mergeCell ref="U65:X65"/>
    <mergeCell ref="E68:F68"/>
    <mergeCell ref="G68:H68"/>
    <mergeCell ref="R68:S68"/>
    <mergeCell ref="T68:U68"/>
    <mergeCell ref="B43:E43"/>
    <mergeCell ref="H43:K43"/>
    <mergeCell ref="O43:R43"/>
    <mergeCell ref="U43:X43"/>
    <mergeCell ref="B46:E46"/>
    <mergeCell ref="H46:K46"/>
    <mergeCell ref="O46:R46"/>
    <mergeCell ref="U46:X46"/>
    <mergeCell ref="B40:C40"/>
    <mergeCell ref="D40:I41"/>
    <mergeCell ref="J40:K40"/>
    <mergeCell ref="O40:P40"/>
    <mergeCell ref="Q40:V41"/>
    <mergeCell ref="W40:X40"/>
    <mergeCell ref="BR3:BW4"/>
    <mergeCell ref="BX3:BY3"/>
    <mergeCell ref="BC6:BF6"/>
    <mergeCell ref="BI6:BL6"/>
    <mergeCell ref="BP6:BS6"/>
    <mergeCell ref="BV6:BY6"/>
    <mergeCell ref="AG31:AH31"/>
    <mergeCell ref="AI31:AJ31"/>
    <mergeCell ref="AT31:AU31"/>
    <mergeCell ref="AV31:AW31"/>
    <mergeCell ref="AD15:AK15"/>
    <mergeCell ref="AQ15:AX15"/>
    <mergeCell ref="AD22:AE22"/>
    <mergeCell ref="AF22:AK23"/>
    <mergeCell ref="AL22:AM22"/>
    <mergeCell ref="AQ22:AR22"/>
    <mergeCell ref="AS22:AX23"/>
    <mergeCell ref="AD9:AG9"/>
    <mergeCell ref="AJ9:AM9"/>
    <mergeCell ref="AQ9:AT9"/>
    <mergeCell ref="AW9:AZ9"/>
    <mergeCell ref="AG12:AH12"/>
    <mergeCell ref="AI12:AJ12"/>
    <mergeCell ref="AT12:AU12"/>
    <mergeCell ref="BC15:BJ15"/>
    <mergeCell ref="BP15:BW15"/>
    <mergeCell ref="BC22:BD22"/>
    <mergeCell ref="BE22:BJ23"/>
    <mergeCell ref="BK22:BL22"/>
    <mergeCell ref="BP22:BQ22"/>
    <mergeCell ref="BR22:BW23"/>
    <mergeCell ref="BC28:BF28"/>
    <mergeCell ref="BI28:BL28"/>
    <mergeCell ref="BP28:BS28"/>
    <mergeCell ref="BV28:BY28"/>
    <mergeCell ref="BX22:BY22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firstPageNumber="0" fitToHeight="0" orientation="landscape" blackAndWhite="1" errors="blank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AU47"/>
  <sheetViews>
    <sheetView zoomScale="80" zoomScaleNormal="80" workbookViewId="0">
      <selection activeCell="K18" sqref="K18"/>
    </sheetView>
  </sheetViews>
  <sheetFormatPr defaultColWidth="9.140625" defaultRowHeight="12.75"/>
  <cols>
    <col min="1" max="1" width="7.42578125" style="51" customWidth="1"/>
    <col min="2" max="2" width="9.42578125" style="58" customWidth="1"/>
    <col min="3" max="3" width="40.140625" style="59" customWidth="1"/>
    <col min="4" max="4" width="24.140625" style="60" customWidth="1"/>
    <col min="5" max="5" width="20.85546875" style="59" customWidth="1"/>
    <col min="6" max="6" width="45.5703125" style="61" customWidth="1"/>
    <col min="7" max="7" width="13.7109375" style="60" customWidth="1"/>
    <col min="8" max="8" width="7.42578125" style="51" customWidth="1"/>
    <col min="9" max="16384" width="9.140625" style="51"/>
  </cols>
  <sheetData>
    <row r="1" spans="1:47" ht="43.5" customHeight="1">
      <c r="A1" s="49"/>
      <c r="B1" s="337" t="str">
        <f>te!A1</f>
        <v>64. Mistrzostwa Polski Kolejarzy, Suchedniów 21-23.04.2023r.</v>
      </c>
      <c r="C1" s="337"/>
      <c r="D1" s="337"/>
      <c r="E1" s="337"/>
      <c r="F1" s="337"/>
      <c r="G1" s="337"/>
      <c r="H1" s="337"/>
      <c r="I1" s="50"/>
    </row>
    <row r="2" spans="1:47" s="53" customFormat="1" ht="19.5" customHeight="1">
      <c r="A2" s="52"/>
      <c r="B2" s="52"/>
      <c r="C2" s="52"/>
      <c r="E2" s="54"/>
      <c r="F2" s="55"/>
      <c r="AU2" s="56"/>
    </row>
    <row r="3" spans="1:47" ht="28.5" customHeight="1">
      <c r="A3" s="338" t="str">
        <f>te!A3</f>
        <v>K5</v>
      </c>
      <c r="B3" s="338"/>
      <c r="C3" s="338"/>
      <c r="D3" s="338"/>
      <c r="E3" s="338"/>
      <c r="F3" s="338"/>
      <c r="G3" s="338"/>
      <c r="H3" s="338"/>
    </row>
    <row r="4" spans="1:47" s="57" customFormat="1" ht="20.100000000000001" customHeight="1">
      <c r="A4" s="339" t="s">
        <v>18</v>
      </c>
      <c r="B4" s="340"/>
      <c r="C4" s="340"/>
      <c r="D4" s="340"/>
      <c r="E4" s="340"/>
      <c r="F4" s="340"/>
      <c r="G4" s="340"/>
      <c r="H4" s="340"/>
    </row>
    <row r="5" spans="1:47" ht="20.100000000000001" customHeight="1"/>
    <row r="6" spans="1:47" ht="24" customHeight="1">
      <c r="A6" s="62"/>
      <c r="B6" s="110" t="s">
        <v>22</v>
      </c>
      <c r="C6" s="111" t="s">
        <v>13</v>
      </c>
      <c r="D6" s="111" t="s">
        <v>14</v>
      </c>
      <c r="E6" s="111" t="s">
        <v>15</v>
      </c>
      <c r="F6" s="111" t="s">
        <v>16</v>
      </c>
      <c r="G6" s="111" t="s">
        <v>23</v>
      </c>
      <c r="H6" s="62"/>
    </row>
    <row r="7" spans="1:47" ht="20.100000000000001" customHeight="1"/>
    <row r="8" spans="1:47" ht="24" customHeight="1">
      <c r="B8" s="103" t="s">
        <v>1</v>
      </c>
      <c r="C8" s="102" t="str">
        <f>te!V64</f>
        <v>Drzymała Jadwiga</v>
      </c>
      <c r="D8" s="106">
        <f>VLOOKUP(C8,lista!$C$8:$G$112,2,FALSE)</f>
        <v>0</v>
      </c>
      <c r="E8" s="105" t="str">
        <f>VLOOKUP(C8,lista!$C$8:$G$112,3,FALSE)</f>
        <v>-</v>
      </c>
      <c r="F8" s="107" t="str">
        <f>VLOOKUP(C8,lista!$C$8:$G$112,4,FALSE)</f>
        <v>CT Zachodni</v>
      </c>
      <c r="G8" s="104"/>
    </row>
    <row r="9" spans="1:47" ht="24" customHeight="1">
      <c r="B9" s="103" t="s">
        <v>0</v>
      </c>
      <c r="C9" s="102" t="str">
        <f>IF(te!U65=2,te!K62,IF(te!U65=1,te!K66," "))</f>
        <v/>
      </c>
      <c r="D9" s="106" t="e">
        <f>VLOOKUP(C9,lista!$C$8:$G$112,2,FALSE)</f>
        <v>#N/A</v>
      </c>
      <c r="E9" s="105" t="e">
        <f>VLOOKUP(C9,lista!$C$8:$G$112,3,FALSE)</f>
        <v>#N/A</v>
      </c>
      <c r="F9" s="107" t="e">
        <f>VLOOKUP(C9,lista!$C$8:$G$112,4,FALSE)</f>
        <v>#N/A</v>
      </c>
      <c r="G9" s="104"/>
    </row>
    <row r="10" spans="1:47" ht="24" customHeight="1">
      <c r="B10" s="103" t="s">
        <v>2</v>
      </c>
      <c r="C10" s="102" t="str">
        <f>te!K73</f>
        <v/>
      </c>
      <c r="D10" s="106" t="e">
        <f>VLOOKUP(C10,lista!$C$8:$G$112,2,FALSE)</f>
        <v>#N/A</v>
      </c>
      <c r="E10" s="105" t="e">
        <f>VLOOKUP(C10,lista!$C$8:$G$112,3,FALSE)</f>
        <v>#N/A</v>
      </c>
      <c r="F10" s="107" t="e">
        <f>VLOOKUP(C10,lista!$C$8:$G$112,4,FALSE)</f>
        <v>#N/A</v>
      </c>
      <c r="G10" s="104"/>
    </row>
    <row r="11" spans="1:47" ht="24" customHeight="1">
      <c r="B11" s="103" t="s">
        <v>3</v>
      </c>
      <c r="C11" s="102" t="str">
        <f>IF(te!I74=2,te!F72,IF(te!I74=1,te!F74," "))</f>
        <v>Jakubik Jadwiga</v>
      </c>
      <c r="D11" s="106">
        <f>VLOOKUP(C11,lista!$C$8:$G$112,2,FALSE)</f>
        <v>0</v>
      </c>
      <c r="E11" s="105" t="str">
        <f>VLOOKUP(C11,lista!$C$8:$G$112,3,FALSE)</f>
        <v>-</v>
      </c>
      <c r="F11" s="107" t="str">
        <f>VLOOKUP(C11,lista!$C$8:$G$112,4,FALSE)</f>
        <v>CT Dolnośląski</v>
      </c>
      <c r="G11" s="104"/>
    </row>
    <row r="12" spans="1:47" ht="24" customHeight="1">
      <c r="B12" s="103" t="s">
        <v>4</v>
      </c>
      <c r="C12" s="102" t="str">
        <f>te!K79</f>
        <v>Michalska Elżbieta</v>
      </c>
      <c r="D12" s="106">
        <f>VLOOKUP(C12,lista!$C$8:$G$112,2,FALSE)</f>
        <v>0</v>
      </c>
      <c r="E12" s="105" t="str">
        <f>VLOOKUP(C12,lista!$C$8:$G$112,3,FALSE)</f>
        <v>-</v>
      </c>
      <c r="F12" s="107" t="str">
        <f>VLOOKUP(C12,lista!$C$8:$G$112,4,FALSE)</f>
        <v>CT Dolnośląski</v>
      </c>
      <c r="G12" s="104"/>
    </row>
    <row r="13" spans="1:47" ht="24" customHeight="1">
      <c r="B13" s="103" t="s">
        <v>61</v>
      </c>
      <c r="C13" s="102" t="str">
        <f>IF(te!I80=2,te!F78,IF(te!I80=1,te!F80," "))</f>
        <v/>
      </c>
      <c r="D13" s="106" t="e">
        <f>VLOOKUP(C13,lista!$C$8:$G$112,2,FALSE)</f>
        <v>#N/A</v>
      </c>
      <c r="E13" s="105" t="e">
        <f>VLOOKUP(C13,lista!$C$8:$G$112,3,FALSE)</f>
        <v>#N/A</v>
      </c>
      <c r="F13" s="107" t="e">
        <f>VLOOKUP(C13,lista!$C$8:$G$112,4,FALSE)</f>
        <v>#N/A</v>
      </c>
      <c r="G13" s="104"/>
    </row>
    <row r="14" spans="1:47" ht="24" customHeight="1">
      <c r="B14" s="103" t="s">
        <v>63</v>
      </c>
      <c r="C14" s="102" t="str">
        <f>te!K84</f>
        <v/>
      </c>
      <c r="D14" s="106" t="e">
        <f>VLOOKUP(C14,lista!$C$8:$G$112,2,FALSE)</f>
        <v>#N/A</v>
      </c>
      <c r="E14" s="105" t="e">
        <f>VLOOKUP(C14,lista!$C$8:$G$112,3,FALSE)</f>
        <v>#N/A</v>
      </c>
      <c r="F14" s="107" t="e">
        <f>VLOOKUP(C14,lista!$C$8:$G$112,4,FALSE)</f>
        <v>#N/A</v>
      </c>
      <c r="G14" s="104"/>
    </row>
    <row r="15" spans="1:47" ht="24" customHeight="1">
      <c r="B15" s="103" t="s">
        <v>64</v>
      </c>
      <c r="C15" s="102" t="str">
        <f>IF(te!I85=2,te!F83,IF(te!I85=1,te!F85," "))</f>
        <v>Janowska Dorota</v>
      </c>
      <c r="D15" s="106">
        <f>VLOOKUP(C15,lista!$C$8:$G$112,2,FALSE)</f>
        <v>0</v>
      </c>
      <c r="E15" s="105" t="str">
        <f>VLOOKUP(C15,lista!$C$8:$G$112,3,FALSE)</f>
        <v>-</v>
      </c>
      <c r="F15" s="107" t="str">
        <f>VLOOKUP(C15,lista!$C$8:$G$112,4,FALSE)</f>
        <v>CT Dolnośląski</v>
      </c>
      <c r="G15" s="104"/>
    </row>
    <row r="16" spans="1:47" ht="24" customHeight="1">
      <c r="B16" s="103" t="s">
        <v>65</v>
      </c>
      <c r="C16" s="102" t="str">
        <f>te!K89</f>
        <v xml:space="preserve">Raszewska Lucyna </v>
      </c>
      <c r="D16" s="106">
        <f>VLOOKUP(C16,lista!$C$8:$G$112,2,FALSE)</f>
        <v>0</v>
      </c>
      <c r="E16" s="105" t="str">
        <f>VLOOKUP(C16,lista!$C$8:$G$112,3,FALSE)</f>
        <v>-</v>
      </c>
      <c r="F16" s="107" t="str">
        <f>VLOOKUP(C16,lista!$C$8:$G$112,4,FALSE)</f>
        <v>CT Dolnośląski</v>
      </c>
      <c r="G16" s="104"/>
    </row>
    <row r="17" spans="1:8" ht="24" customHeight="1">
      <c r="B17" s="103" t="s">
        <v>66</v>
      </c>
      <c r="C17" s="102" t="str">
        <f>IF(te!I90=2,te!F88,IF(te!I90=1,te!F90," "))</f>
        <v/>
      </c>
      <c r="D17" s="106" t="e">
        <f>VLOOKUP(C17,lista!$C$8:$G$112,2,FALSE)</f>
        <v>#N/A</v>
      </c>
      <c r="E17" s="105" t="e">
        <f>VLOOKUP(C17,lista!$C$8:$G$112,3,FALSE)</f>
        <v>#N/A</v>
      </c>
      <c r="F17" s="107" t="e">
        <f>VLOOKUP(C17,lista!$C$8:$G$112,4,FALSE)</f>
        <v>#N/A</v>
      </c>
      <c r="G17" s="104"/>
    </row>
    <row r="18" spans="1:8" ht="24" customHeight="1">
      <c r="B18" s="103"/>
      <c r="C18" s="102"/>
      <c r="D18" s="106"/>
      <c r="E18" s="105"/>
      <c r="F18" s="107"/>
      <c r="G18" s="104"/>
    </row>
    <row r="19" spans="1:8" ht="24" customHeight="1">
      <c r="B19" s="103"/>
      <c r="C19" s="102"/>
      <c r="D19" s="106"/>
      <c r="E19" s="105"/>
      <c r="F19" s="107"/>
      <c r="G19" s="104"/>
    </row>
    <row r="20" spans="1:8" ht="24" customHeight="1">
      <c r="B20" s="103"/>
      <c r="C20" s="102"/>
      <c r="D20" s="106"/>
      <c r="E20" s="105"/>
      <c r="F20" s="107"/>
      <c r="G20" s="104"/>
    </row>
    <row r="21" spans="1:8" ht="20.100000000000001" customHeight="1">
      <c r="B21" s="72"/>
      <c r="G21" s="73"/>
    </row>
    <row r="22" spans="1:8" ht="20.100000000000001" customHeight="1">
      <c r="A22" s="74" t="str">
        <f>IF(info!C$7="","", CONCATENATE(info!B$7," ",info!C$7))</f>
        <v>Obsługa komputerowa: Michał Majcher</v>
      </c>
      <c r="B22" s="63"/>
      <c r="C22" s="68"/>
      <c r="D22" s="69"/>
      <c r="E22" s="70"/>
      <c r="F22" s="71"/>
      <c r="G22" s="75"/>
      <c r="H22" s="73" t="str">
        <f>IF(info!C$6="","", CONCATENATE(info!B$6," ",info!C$6))</f>
        <v>Sędzia Główny Bartosz Majcher</v>
      </c>
    </row>
    <row r="23" spans="1:8" ht="20.100000000000001" customHeight="1">
      <c r="A23" s="74"/>
      <c r="B23" s="63"/>
      <c r="C23" s="68"/>
      <c r="D23" s="69"/>
      <c r="E23" s="70"/>
      <c r="F23" s="71"/>
      <c r="G23" s="75"/>
      <c r="H23" s="73"/>
    </row>
    <row r="24" spans="1:8" ht="20.100000000000001" customHeight="1">
      <c r="G24" s="73"/>
    </row>
    <row r="25" spans="1:8" ht="20.100000000000001" customHeight="1"/>
    <row r="26" spans="1:8" ht="20.100000000000001" customHeight="1">
      <c r="C26" s="64"/>
      <c r="D26" s="65"/>
      <c r="E26" s="66"/>
      <c r="F26" s="67"/>
      <c r="G26" s="76"/>
    </row>
    <row r="27" spans="1:8" ht="20.100000000000001" customHeight="1">
      <c r="B27" s="63"/>
    </row>
    <row r="28" spans="1:8" ht="20.100000000000001" customHeight="1">
      <c r="B28" s="63"/>
      <c r="C28" s="64"/>
      <c r="D28" s="65"/>
      <c r="E28" s="66"/>
      <c r="F28" s="67"/>
      <c r="G28" s="76"/>
    </row>
    <row r="29" spans="1:8" ht="20.100000000000001" customHeight="1">
      <c r="B29" s="63"/>
    </row>
    <row r="30" spans="1:8" ht="20.100000000000001" customHeight="1">
      <c r="C30" s="51"/>
      <c r="D30" s="51"/>
      <c r="E30" s="51"/>
      <c r="F30" s="51"/>
      <c r="G30" s="51"/>
    </row>
    <row r="31" spans="1:8" ht="20.100000000000001" customHeight="1"/>
    <row r="32" spans="1:8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</sheetData>
  <mergeCells count="3">
    <mergeCell ref="B1:H1"/>
    <mergeCell ref="A3:H3"/>
    <mergeCell ref="A4:H4"/>
  </mergeCells>
  <printOptions horizontalCentered="1"/>
  <pageMargins left="0.39370078740157483" right="0.39370078740157483" top="0.39370078740157483" bottom="0.39370078740157483" header="0" footer="0"/>
  <pageSetup paperSize="9" scale="57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5</vt:i4>
      </vt:variant>
    </vt:vector>
  </HeadingPairs>
  <TitlesOfParts>
    <vt:vector size="10" baseType="lpstr">
      <vt:lpstr>info</vt:lpstr>
      <vt:lpstr>lista</vt:lpstr>
      <vt:lpstr>te</vt:lpstr>
      <vt:lpstr>protokol te</vt:lpstr>
      <vt:lpstr>kk</vt:lpstr>
      <vt:lpstr>info!Obszar_wydruku</vt:lpstr>
      <vt:lpstr>kk!Obszar_wydruku</vt:lpstr>
      <vt:lpstr>lista!Obszar_wydruku</vt:lpstr>
      <vt:lpstr>'protokol te'!Obszar_wydruku</vt:lpstr>
      <vt:lpstr>te!Obszar_wydruku</vt:lpstr>
    </vt:vector>
  </TitlesOfParts>
  <Company>Agamar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Przybyłowicz</dc:creator>
  <cp:lastModifiedBy>Michał</cp:lastModifiedBy>
  <cp:lastPrinted>2023-04-22T09:29:46Z</cp:lastPrinted>
  <dcterms:created xsi:type="dcterms:W3CDTF">2010-11-12T23:06:18Z</dcterms:created>
  <dcterms:modified xsi:type="dcterms:W3CDTF">2023-04-22T09:50:37Z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