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" yWindow="72" windowWidth="8196" windowHeight="10428" tabRatio="859" activeTab="3"/>
  </bookViews>
  <sheets>
    <sheet name="info" sheetId="30" r:id="rId1"/>
    <sheet name="lista" sheetId="5" r:id="rId2"/>
    <sheet name="turniej" sheetId="27" r:id="rId3"/>
    <sheet name="klasyfikacja" sheetId="29" r:id="rId4"/>
    <sheet name="protokol" sheetId="31" r:id="rId5"/>
    <sheet name="punktacja" sheetId="32" state="hidden" r:id="rId6"/>
  </sheets>
  <definedNames>
    <definedName name="_xlnm.Print_Area" localSheetId="0">info!$A$1:$H$19</definedName>
    <definedName name="_xlnm.Print_Area" localSheetId="3">klasyfikacja!$A$1:$H$28</definedName>
    <definedName name="_xlnm.Print_Area" localSheetId="1">lista!$A$1:$H$27</definedName>
    <definedName name="_xlnm.Print_Area" localSheetId="4">protokol!$A$1:$Y$37</definedName>
    <definedName name="_xlnm.Print_Area" localSheetId="2">turniej!$A$1:$P$126</definedName>
  </definedNames>
  <calcPr calcId="124519"/>
</workbook>
</file>

<file path=xl/calcChain.xml><?xml version="1.0" encoding="utf-8"?>
<calcChain xmlns="http://schemas.openxmlformats.org/spreadsheetml/2006/main">
  <c r="F9" i="27"/>
  <c r="C13" i="29"/>
  <c r="O87" i="27"/>
  <c r="C12" i="29" s="1"/>
  <c r="L88" i="27"/>
  <c r="L86"/>
  <c r="F37" l="1"/>
  <c r="T23" s="1"/>
  <c r="F25"/>
  <c r="F21"/>
  <c r="T21" s="1"/>
  <c r="R19"/>
  <c r="R26"/>
  <c r="A73"/>
  <c r="A43"/>
  <c r="C71"/>
  <c r="C41"/>
  <c r="P126"/>
  <c r="A126"/>
  <c r="A3" i="29"/>
  <c r="A3" i="27"/>
  <c r="A3" i="5"/>
  <c r="B1" i="29"/>
  <c r="G26"/>
  <c r="A26"/>
  <c r="C1" i="27"/>
  <c r="C1" i="5"/>
  <c r="P69" i="27"/>
  <c r="A69"/>
  <c r="AB3" i="31"/>
  <c r="B22" s="1"/>
  <c r="D9" i="30"/>
  <c r="D8"/>
  <c r="D7"/>
  <c r="D5"/>
  <c r="C34" i="27"/>
  <c r="T13" s="1"/>
  <c r="C32"/>
  <c r="S13" s="1"/>
  <c r="C30"/>
  <c r="T12" s="1"/>
  <c r="C28"/>
  <c r="S12" s="1"/>
  <c r="C18"/>
  <c r="T11" s="1"/>
  <c r="C16"/>
  <c r="S11" s="1"/>
  <c r="C14"/>
  <c r="T10" s="1"/>
  <c r="C12"/>
  <c r="S10" s="1"/>
  <c r="C51"/>
  <c r="F33"/>
  <c r="I35" s="1"/>
  <c r="I67" s="1"/>
  <c r="T69" s="1"/>
  <c r="F29" l="1"/>
  <c r="T22" s="1"/>
  <c r="O22" i="31"/>
  <c r="O3"/>
  <c r="B3"/>
  <c r="F13" i="27"/>
  <c r="F17"/>
  <c r="I11"/>
  <c r="S27" s="1"/>
  <c r="C56"/>
  <c r="C95" s="1"/>
  <c r="C64"/>
  <c r="C59"/>
  <c r="C54"/>
  <c r="C49"/>
  <c r="S56" s="1"/>
  <c r="S20"/>
  <c r="T56"/>
  <c r="T28"/>
  <c r="S23"/>
  <c r="S22"/>
  <c r="I27"/>
  <c r="L31" s="1"/>
  <c r="C61"/>
  <c r="T32" l="1"/>
  <c r="H6" i="31" s="1"/>
  <c r="H9" s="1"/>
  <c r="F81" i="27"/>
  <c r="T83" s="1"/>
  <c r="T20"/>
  <c r="C66"/>
  <c r="F65"/>
  <c r="T64" s="1"/>
  <c r="L15"/>
  <c r="F50"/>
  <c r="S63" s="1"/>
  <c r="C93"/>
  <c r="S96" s="1"/>
  <c r="S59"/>
  <c r="O25" i="31" s="1"/>
  <c r="O28" s="1"/>
  <c r="S21" i="27"/>
  <c r="I19"/>
  <c r="T57"/>
  <c r="U6" i="31" s="1"/>
  <c r="U9" s="1"/>
  <c r="T96" i="27"/>
  <c r="C104"/>
  <c r="T58"/>
  <c r="H25" i="31" s="1"/>
  <c r="H28" s="1"/>
  <c r="F60" i="27"/>
  <c r="S64" s="1"/>
  <c r="S58"/>
  <c r="B25" i="31" s="1"/>
  <c r="B28" s="1"/>
  <c r="C97" i="27"/>
  <c r="C88"/>
  <c r="S28"/>
  <c r="S57"/>
  <c r="O6" i="31" s="1"/>
  <c r="O9" s="1"/>
  <c r="F55" i="27"/>
  <c r="I52" l="1"/>
  <c r="S68" s="1"/>
  <c r="T63"/>
  <c r="S32"/>
  <c r="B6" i="31" s="1"/>
  <c r="B9" s="1"/>
  <c r="O23" i="27"/>
  <c r="C8" i="29" s="1"/>
  <c r="C99" i="27"/>
  <c r="T59"/>
  <c r="U25" i="31" s="1"/>
  <c r="U28" s="1"/>
  <c r="F94" i="27"/>
  <c r="T27"/>
  <c r="I57"/>
  <c r="S105"/>
  <c r="S97"/>
  <c r="C106"/>
  <c r="C19" i="29" s="1"/>
  <c r="S91" i="27"/>
  <c r="T87"/>
  <c r="C15" i="29"/>
  <c r="C86" i="27"/>
  <c r="S87" s="1"/>
  <c r="I62"/>
  <c r="L65" l="1"/>
  <c r="C80" s="1"/>
  <c r="T79" s="1"/>
  <c r="S69"/>
  <c r="L55"/>
  <c r="C78" s="1"/>
  <c r="S79" s="1"/>
  <c r="T68"/>
  <c r="I96"/>
  <c r="C16" i="29" s="1"/>
  <c r="D8"/>
  <c r="E8"/>
  <c r="F8"/>
  <c r="T97" i="27"/>
  <c r="F98"/>
  <c r="T101" s="1"/>
  <c r="C11" i="29"/>
  <c r="D11" s="1"/>
  <c r="S101" i="27"/>
  <c r="F19" i="29"/>
  <c r="E19"/>
  <c r="D19"/>
  <c r="F87" i="27"/>
  <c r="C14" i="29" s="1"/>
  <c r="T105" i="27"/>
  <c r="F105"/>
  <c r="C18" i="29" s="1"/>
  <c r="F79" i="27"/>
  <c r="D15" i="29"/>
  <c r="E15"/>
  <c r="F15"/>
  <c r="E12"/>
  <c r="C10" l="1"/>
  <c r="D10" s="1"/>
  <c r="S83" i="27"/>
  <c r="F11" i="29"/>
  <c r="E11"/>
  <c r="C17"/>
  <c r="F16"/>
  <c r="E16"/>
  <c r="D16"/>
  <c r="F12"/>
  <c r="D12"/>
  <c r="E14"/>
  <c r="F14"/>
  <c r="D14"/>
  <c r="F18"/>
  <c r="E18"/>
  <c r="D18"/>
  <c r="I80" i="27"/>
  <c r="C9" i="29" s="1"/>
  <c r="T91" i="27"/>
  <c r="E10" i="29" l="1"/>
  <c r="F10"/>
  <c r="D17"/>
  <c r="E17"/>
  <c r="F17"/>
  <c r="F9"/>
  <c r="E9"/>
  <c r="D9"/>
  <c r="D13"/>
  <c r="F13"/>
  <c r="E13"/>
</calcChain>
</file>

<file path=xl/sharedStrings.xml><?xml version="1.0" encoding="utf-8"?>
<sst xmlns="http://schemas.openxmlformats.org/spreadsheetml/2006/main" count="372" uniqueCount="195">
  <si>
    <t>A</t>
  </si>
  <si>
    <t>B</t>
  </si>
  <si>
    <t>finał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</si>
  <si>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</si>
  <si>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</si>
  <si>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</si>
  <si>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</si>
  <si>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</si>
  <si>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</si>
  <si>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</si>
  <si>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</si>
  <si>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</si>
  <si>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</si>
  <si>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</si>
  <si>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</si>
  <si>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</si>
  <si>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</si>
  <si>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</si>
  <si>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</si>
  <si>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</t>
  </si>
  <si>
    <t>D</t>
  </si>
  <si>
    <t>b</t>
  </si>
  <si>
    <t>a</t>
  </si>
  <si>
    <t>nazwisko i imię</t>
  </si>
  <si>
    <t>5-6.</t>
  </si>
  <si>
    <t>7-8.</t>
  </si>
  <si>
    <t>9-12.</t>
  </si>
  <si>
    <t>13-16.</t>
  </si>
  <si>
    <t>WYPEŁNIA PROWADZĄCY OBSŁUGĘ KOMPUTEROWĄ PRZED ROZPOCZĘCIEM TURNIEJU</t>
  </si>
  <si>
    <t>Nazwa turnieju:</t>
  </si>
  <si>
    <t>Miejsce rozgrywania turnieju (miasto):</t>
  </si>
  <si>
    <t>Termin rozgrywania turnieju:</t>
  </si>
  <si>
    <t>Sędzia Główny:</t>
  </si>
  <si>
    <t>Konkurencja:</t>
  </si>
  <si>
    <t>Konkurencja skrót:</t>
  </si>
  <si>
    <t>KATEGORIA:</t>
  </si>
  <si>
    <t>GODZINA / STÓŁ:</t>
  </si>
  <si>
    <t>PROTOKÓŁ MECZU</t>
  </si>
  <si>
    <t>kategoria:</t>
  </si>
  <si>
    <t>nr meczu</t>
  </si>
  <si>
    <t>NAZWISKO I IMIĘ</t>
  </si>
  <si>
    <t>KLUB SPORTOWY</t>
  </si>
  <si>
    <t>1 SET</t>
  </si>
  <si>
    <t>2 SET</t>
  </si>
  <si>
    <t>3 SET</t>
  </si>
  <si>
    <t>4 SET</t>
  </si>
  <si>
    <t>5 SET</t>
  </si>
  <si>
    <t>SETY</t>
  </si>
  <si>
    <t>ZWYCIĘZCA:</t>
  </si>
  <si>
    <t>WYNIK:</t>
  </si>
  <si>
    <t>PODPIS ZAWODNIKA:</t>
  </si>
  <si>
    <t>PODPIS SĘDZIEGO:</t>
  </si>
  <si>
    <t>S IMW</t>
  </si>
  <si>
    <t>S WTK</t>
  </si>
  <si>
    <t>MŁ IMW</t>
  </si>
  <si>
    <t>J IMW</t>
  </si>
  <si>
    <t>J WTK</t>
  </si>
  <si>
    <t>K IMW</t>
  </si>
  <si>
    <t>K WTK</t>
  </si>
  <si>
    <t>M IMW</t>
  </si>
  <si>
    <t>M WTK</t>
  </si>
  <si>
    <t>Z IMW</t>
  </si>
  <si>
    <t>Z WTK</t>
  </si>
  <si>
    <t>SK IMW</t>
  </si>
  <si>
    <t>SK WTK</t>
  </si>
  <si>
    <t>3-4.</t>
  </si>
  <si>
    <t>5-8.</t>
  </si>
  <si>
    <t>9-10.</t>
  </si>
  <si>
    <t>11-12.</t>
  </si>
  <si>
    <t>9-16.</t>
  </si>
  <si>
    <t>13-14.</t>
  </si>
  <si>
    <t>15-16.</t>
  </si>
  <si>
    <t>17.</t>
  </si>
  <si>
    <t>17-18.</t>
  </si>
  <si>
    <t>18.</t>
  </si>
  <si>
    <t>17-20.</t>
  </si>
  <si>
    <t>19.</t>
  </si>
  <si>
    <t>19-20.</t>
  </si>
  <si>
    <t>20.</t>
  </si>
  <si>
    <t>17-24.</t>
  </si>
  <si>
    <t>21.</t>
  </si>
  <si>
    <t>21-22.</t>
  </si>
  <si>
    <t>22.</t>
  </si>
  <si>
    <t>21-24.</t>
  </si>
  <si>
    <t>23.</t>
  </si>
  <si>
    <t>17-32.</t>
  </si>
  <si>
    <t>23-24.</t>
  </si>
  <si>
    <t>24.</t>
  </si>
  <si>
    <t>25.</t>
  </si>
  <si>
    <t>25-26.</t>
  </si>
  <si>
    <t>26.</t>
  </si>
  <si>
    <t>25-28.</t>
  </si>
  <si>
    <t>27.</t>
  </si>
  <si>
    <t>27-28.</t>
  </si>
  <si>
    <t>25-32.</t>
  </si>
  <si>
    <t>28.</t>
  </si>
  <si>
    <t>29.</t>
  </si>
  <si>
    <t>29-30.</t>
  </si>
  <si>
    <t>30.</t>
  </si>
  <si>
    <t>29-32.</t>
  </si>
  <si>
    <t>31.</t>
  </si>
  <si>
    <t>31-32.</t>
  </si>
  <si>
    <t>32.</t>
  </si>
  <si>
    <t>33.</t>
  </si>
  <si>
    <t>33-40.</t>
  </si>
  <si>
    <t>33-48.</t>
  </si>
  <si>
    <t>41-48.</t>
  </si>
  <si>
    <t>33-64.</t>
  </si>
  <si>
    <t>49-56.</t>
  </si>
  <si>
    <t>49-64.</t>
  </si>
  <si>
    <t>57-64.</t>
  </si>
  <si>
    <t>65-96.</t>
  </si>
  <si>
    <t>65-128.</t>
  </si>
  <si>
    <t>97-128.</t>
  </si>
  <si>
    <t>naziwko i imię</t>
  </si>
  <si>
    <t>wpisz odpowiednio S WTK, S IMW, MŁ IMW, J WTK, J IMW, K WTK, K IMW, M WTK, M IMW, Z WTK, Z IMW, SK WTK, SK IMW</t>
  </si>
  <si>
    <t>X</t>
  </si>
  <si>
    <t>&gt;&gt;&gt;</t>
  </si>
  <si>
    <t>9A</t>
  </si>
  <si>
    <t>9B</t>
  </si>
  <si>
    <t>9C</t>
  </si>
  <si>
    <t>9D</t>
  </si>
  <si>
    <t>7A</t>
  </si>
  <si>
    <t>7B</t>
  </si>
  <si>
    <t>5A</t>
  </si>
  <si>
    <t>5B</t>
  </si>
  <si>
    <t>11A</t>
  </si>
  <si>
    <t>11B</t>
  </si>
  <si>
    <t>o 2 msc</t>
  </si>
  <si>
    <t>o 7 msc</t>
  </si>
  <si>
    <t>o 5 msc</t>
  </si>
  <si>
    <t>o 9 msc</t>
  </si>
  <si>
    <t>o 11 msc</t>
  </si>
  <si>
    <t>Lista startowa</t>
  </si>
  <si>
    <t>L.p.</t>
  </si>
  <si>
    <t>Nazwisko i imię</t>
  </si>
  <si>
    <t>Data ur.</t>
  </si>
  <si>
    <t>Nr licencji</t>
  </si>
  <si>
    <t>Ranking</t>
  </si>
  <si>
    <t>Obsługa komputerowa:</t>
  </si>
  <si>
    <t>Ćwierćfinały</t>
  </si>
  <si>
    <t>Półfinały</t>
  </si>
  <si>
    <t>Finał</t>
  </si>
  <si>
    <t>1. miejsce</t>
  </si>
  <si>
    <t>Gry o poszczególne miejsca</t>
  </si>
  <si>
    <t>4. miejsce</t>
  </si>
  <si>
    <t>3. miejsce</t>
  </si>
  <si>
    <t>2. miejsce</t>
  </si>
  <si>
    <t>8. miejsce</t>
  </si>
  <si>
    <t>7. miejsce</t>
  </si>
  <si>
    <t>6. miejsce</t>
  </si>
  <si>
    <t>5. miejsce</t>
  </si>
  <si>
    <t>10. miejsce</t>
  </si>
  <si>
    <t>9. miejsce</t>
  </si>
  <si>
    <t>12. miejsce</t>
  </si>
  <si>
    <t>11. miejsce</t>
  </si>
  <si>
    <t>1. runda</t>
  </si>
  <si>
    <t>Miejsca 9 - 12</t>
  </si>
  <si>
    <t>Miejsca 7 - 8</t>
  </si>
  <si>
    <t>Miejsca 5 - 6</t>
  </si>
  <si>
    <t>Klasyfikacja końcowa</t>
  </si>
  <si>
    <t>M-ce</t>
  </si>
  <si>
    <t>Punkty</t>
  </si>
  <si>
    <t>Klub sportowy / Miejscowość</t>
  </si>
  <si>
    <t>-</t>
  </si>
  <si>
    <t>Gry o miejsca 1 - 12</t>
  </si>
  <si>
    <t>Gry o miejsca 2 - 12</t>
  </si>
  <si>
    <t>Suchedniów</t>
  </si>
  <si>
    <t>21-23.04.2023r.</t>
  </si>
  <si>
    <t>Bartosz Majcher</t>
  </si>
  <si>
    <t>Michał Majcher</t>
  </si>
  <si>
    <t>M2</t>
  </si>
  <si>
    <t>Brożek Piotr</t>
  </si>
  <si>
    <t>Szczotka Maciej</t>
  </si>
  <si>
    <t>Makowski Krzysztof</t>
  </si>
  <si>
    <t>Kossak Bartosz</t>
  </si>
  <si>
    <t>Kryczek Adam</t>
  </si>
  <si>
    <t>Szolc Krzysztof</t>
  </si>
  <si>
    <t>Urbańczyk Piotr</t>
  </si>
  <si>
    <t>Szostak Michał</t>
  </si>
  <si>
    <t>Kaczmarczyk Kamil</t>
  </si>
  <si>
    <t>Pawłowski Stanisław</t>
  </si>
  <si>
    <t xml:space="preserve">Cargo Service </t>
  </si>
  <si>
    <t>CT Dolnośląski</t>
  </si>
  <si>
    <t>IC Południowy</t>
  </si>
  <si>
    <t>IZ Lublin</t>
  </si>
  <si>
    <t>IZ Skarżysko Kam.</t>
  </si>
  <si>
    <t>IZ Zielona Góra</t>
  </si>
  <si>
    <t>64. Mistrzostwa Polski Kolejarzy</t>
  </si>
  <si>
    <t>Głaz Kamil</t>
  </si>
  <si>
    <t>IZ Rzeszów</t>
  </si>
  <si>
    <t>3:2</t>
  </si>
  <si>
    <t>3:0</t>
  </si>
  <si>
    <t>2:0</t>
  </si>
  <si>
    <t>2:1</t>
  </si>
</sst>
</file>

<file path=xl/styles.xml><?xml version="1.0" encoding="utf-8"?>
<styleSheet xmlns="http://schemas.openxmlformats.org/spreadsheetml/2006/main">
  <fonts count="77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3"/>
      <color indexed="63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sz val="16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b/>
      <i/>
      <sz val="18"/>
      <name val="Calibri"/>
      <family val="2"/>
      <charset val="238"/>
    </font>
    <font>
      <i/>
      <sz val="14"/>
      <name val="Calibri"/>
      <family val="2"/>
      <charset val="238"/>
    </font>
    <font>
      <b/>
      <i/>
      <sz val="16"/>
      <name val="Calibri"/>
      <family val="2"/>
      <charset val="238"/>
    </font>
    <font>
      <i/>
      <sz val="16"/>
      <name val="Calibri"/>
      <family val="2"/>
      <charset val="238"/>
    </font>
    <font>
      <sz val="13"/>
      <color indexed="19"/>
      <name val="Calibri"/>
      <family val="2"/>
      <charset val="238"/>
    </font>
    <font>
      <i/>
      <sz val="18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i/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9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8"/>
      <name val="Calibri"/>
      <family val="2"/>
      <charset val="238"/>
    </font>
    <font>
      <b/>
      <sz val="36"/>
      <name val="Calibri"/>
      <family val="2"/>
      <charset val="238"/>
    </font>
    <font>
      <i/>
      <sz val="7"/>
      <name val="Calibri"/>
      <family val="2"/>
      <charset val="238"/>
    </font>
    <font>
      <b/>
      <sz val="7"/>
      <name val="Calibri"/>
      <family val="2"/>
      <charset val="238"/>
    </font>
    <font>
      <b/>
      <i/>
      <sz val="10"/>
      <name val="Calibri"/>
      <family val="2"/>
      <charset val="238"/>
    </font>
    <font>
      <b/>
      <sz val="13"/>
      <color indexed="20"/>
      <name val="Calibri"/>
      <family val="2"/>
      <charset val="238"/>
    </font>
    <font>
      <b/>
      <strike/>
      <sz val="1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  <scheme val="major"/>
    </font>
    <font>
      <b/>
      <sz val="14"/>
      <color rgb="FFFF0000"/>
      <name val="Calibri"/>
      <family val="2"/>
      <charset val="238"/>
    </font>
    <font>
      <b/>
      <sz val="14"/>
      <color rgb="FFEA0000"/>
      <name val="Calibri"/>
      <family val="2"/>
      <charset val="238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</font>
    <font>
      <i/>
      <sz val="14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i/>
      <sz val="12"/>
      <color theme="0"/>
      <name val="Calibri"/>
      <family val="2"/>
      <charset val="238"/>
    </font>
    <font>
      <b/>
      <i/>
      <sz val="14"/>
      <color rgb="FFEA0000"/>
      <name val="Calibri"/>
      <family val="2"/>
      <charset val="238"/>
    </font>
    <font>
      <b/>
      <sz val="36"/>
      <color rgb="FFFF0000"/>
      <name val="Calibri"/>
      <family val="2"/>
      <charset val="238"/>
    </font>
    <font>
      <b/>
      <sz val="34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8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34"/>
      <color rgb="FFFF0000"/>
      <name val="Cambria"/>
      <family val="1"/>
      <charset val="238"/>
      <scheme val="major"/>
    </font>
    <font>
      <b/>
      <i/>
      <sz val="20"/>
      <color theme="0"/>
      <name val="Calibri"/>
      <family val="2"/>
      <charset val="238"/>
    </font>
    <font>
      <sz val="10"/>
      <color theme="0"/>
      <name val="Arial"/>
      <family val="2"/>
      <charset val="238"/>
    </font>
    <font>
      <b/>
      <sz val="34"/>
      <color theme="3"/>
      <name val="Cambria"/>
      <family val="1"/>
      <charset val="238"/>
      <scheme val="major"/>
    </font>
    <font>
      <b/>
      <i/>
      <sz val="18"/>
      <color theme="0"/>
      <name val="Calibri"/>
      <family val="2"/>
      <charset val="238"/>
    </font>
    <font>
      <b/>
      <sz val="36"/>
      <color theme="3"/>
      <name val="Cambria"/>
      <family val="1"/>
      <charset val="238"/>
      <scheme val="maj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</cellStyleXfs>
  <cellXfs count="430">
    <xf numFmtId="0" fontId="0" fillId="0" borderId="0" xfId="0"/>
    <xf numFmtId="0" fontId="1" fillId="0" borderId="0" xfId="0" applyNumberFormat="1" applyFont="1" applyProtection="1">
      <protection locked="0"/>
    </xf>
    <xf numFmtId="0" fontId="11" fillId="0" borderId="0" xfId="0" applyNumberFormat="1" applyFont="1" applyProtection="1"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right" vertical="center"/>
      <protection locked="0"/>
    </xf>
    <xf numFmtId="0" fontId="9" fillId="0" borderId="0" xfId="0" applyNumberFormat="1" applyFont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0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2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2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Border="1" applyProtection="1">
      <protection locked="0"/>
    </xf>
    <xf numFmtId="0" fontId="16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right" vertical="center"/>
      <protection locked="0"/>
    </xf>
    <xf numFmtId="0" fontId="13" fillId="0" borderId="5" xfId="0" applyNumberFormat="1" applyFont="1" applyFill="1" applyBorder="1" applyAlignment="1" applyProtection="1">
      <alignment horizontal="left" vertical="center"/>
      <protection locked="0"/>
    </xf>
    <xf numFmtId="0" fontId="20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Protection="1"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NumberFormat="1" applyFont="1" applyAlignment="1" applyProtection="1">
      <alignment horizontal="left" vertical="center"/>
      <protection locked="0"/>
    </xf>
    <xf numFmtId="0" fontId="3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14" fontId="21" fillId="0" borderId="0" xfId="1" applyNumberFormat="1" applyFont="1" applyAlignment="1" applyProtection="1">
      <alignment horizontal="center" vertical="center"/>
      <protection hidden="1"/>
    </xf>
    <xf numFmtId="14" fontId="26" fillId="0" borderId="0" xfId="1" applyNumberFormat="1" applyFont="1" applyAlignment="1" applyProtection="1">
      <alignment horizontal="left" vertical="center"/>
      <protection hidden="1"/>
    </xf>
    <xf numFmtId="0" fontId="1" fillId="0" borderId="0" xfId="6" applyNumberFormat="1" applyFont="1" applyAlignment="1">
      <alignment horizontal="right"/>
    </xf>
    <xf numFmtId="0" fontId="1" fillId="0" borderId="0" xfId="6" applyNumberFormat="1" applyFont="1" applyAlignment="1"/>
    <xf numFmtId="0" fontId="1" fillId="0" borderId="0" xfId="6" applyNumberFormat="1" applyFont="1" applyAlignment="1">
      <alignment horizontal="center"/>
    </xf>
    <xf numFmtId="0" fontId="34" fillId="0" borderId="0" xfId="6" applyNumberFormat="1" applyFont="1" applyAlignment="1"/>
    <xf numFmtId="0" fontId="1" fillId="0" borderId="0" xfId="6" applyNumberFormat="1" applyFont="1"/>
    <xf numFmtId="0" fontId="21" fillId="4" borderId="6" xfId="6" applyNumberFormat="1" applyFont="1" applyFill="1" applyBorder="1" applyAlignment="1">
      <alignment horizontal="left" vertical="center"/>
    </xf>
    <xf numFmtId="14" fontId="9" fillId="0" borderId="0" xfId="6" applyNumberFormat="1" applyFont="1" applyFill="1" applyBorder="1" applyAlignment="1">
      <alignment horizontal="center" vertical="center"/>
    </xf>
    <xf numFmtId="0" fontId="23" fillId="0" borderId="0" xfId="6" applyNumberFormat="1" applyFont="1" applyFill="1" applyBorder="1" applyAlignment="1">
      <alignment horizontal="left" vertical="center"/>
    </xf>
    <xf numFmtId="0" fontId="55" fillId="0" borderId="0" xfId="6" applyNumberFormat="1" applyFont="1" applyFill="1" applyBorder="1" applyAlignment="1">
      <alignment horizontal="center" vertical="center"/>
    </xf>
    <xf numFmtId="0" fontId="22" fillId="0" borderId="0" xfId="6" applyNumberFormat="1" applyFont="1" applyAlignment="1" applyProtection="1">
      <alignment vertical="center"/>
      <protection locked="0"/>
    </xf>
    <xf numFmtId="14" fontId="21" fillId="0" borderId="0" xfId="6" applyNumberFormat="1" applyFont="1" applyAlignment="1" applyProtection="1">
      <alignment horizontal="center" vertical="center"/>
      <protection hidden="1"/>
    </xf>
    <xf numFmtId="0" fontId="26" fillId="0" borderId="0" xfId="6" applyNumberFormat="1" applyFont="1" applyAlignment="1" applyProtection="1">
      <alignment horizontal="left" vertical="center"/>
      <protection locked="0"/>
    </xf>
    <xf numFmtId="0" fontId="21" fillId="4" borderId="8" xfId="6" applyNumberFormat="1" applyFont="1" applyFill="1" applyBorder="1" applyAlignment="1">
      <alignment horizontal="left" vertical="center"/>
    </xf>
    <xf numFmtId="14" fontId="21" fillId="0" borderId="0" xfId="6" applyNumberFormat="1" applyFont="1" applyAlignment="1" applyProtection="1">
      <alignment horizontal="center" vertical="center"/>
      <protection locked="0"/>
    </xf>
    <xf numFmtId="0" fontId="21" fillId="4" borderId="10" xfId="6" applyNumberFormat="1" applyFont="1" applyFill="1" applyBorder="1" applyAlignment="1">
      <alignment horizontal="left" vertical="center"/>
    </xf>
    <xf numFmtId="14" fontId="56" fillId="0" borderId="0" xfId="6" applyNumberFormat="1" applyFont="1" applyFill="1" applyBorder="1" applyAlignment="1">
      <alignment horizontal="left" vertical="center" indent="1"/>
    </xf>
    <xf numFmtId="0" fontId="21" fillId="4" borderId="11" xfId="6" applyNumberFormat="1" applyFont="1" applyFill="1" applyBorder="1" applyAlignment="1">
      <alignment horizontal="left" vertical="center"/>
    </xf>
    <xf numFmtId="0" fontId="25" fillId="0" borderId="0" xfId="6" applyNumberFormat="1" applyFont="1" applyFill="1" applyBorder="1" applyAlignment="1">
      <alignment horizontal="right" vertical="center"/>
    </xf>
    <xf numFmtId="0" fontId="2" fillId="0" borderId="0" xfId="6" applyNumberFormat="1" applyFont="1" applyFill="1" applyBorder="1" applyAlignment="1">
      <alignment horizontal="left" vertical="center"/>
    </xf>
    <xf numFmtId="0" fontId="22" fillId="0" borderId="0" xfId="6" applyNumberFormat="1" applyFont="1" applyAlignment="1" applyProtection="1">
      <alignment horizontal="left" vertical="center"/>
      <protection locked="0"/>
    </xf>
    <xf numFmtId="0" fontId="23" fillId="0" borderId="0" xfId="6" applyNumberFormat="1" applyFont="1" applyAlignment="1">
      <alignment horizontal="right" vertical="center"/>
    </xf>
    <xf numFmtId="0" fontId="1" fillId="0" borderId="13" xfId="4" applyFont="1" applyFill="1" applyBorder="1"/>
    <xf numFmtId="0" fontId="1" fillId="0" borderId="14" xfId="4" applyFont="1" applyFill="1" applyBorder="1"/>
    <xf numFmtId="0" fontId="1" fillId="0" borderId="15" xfId="4" applyFont="1" applyFill="1" applyBorder="1"/>
    <xf numFmtId="0" fontId="1" fillId="0" borderId="0" xfId="4" applyFont="1" applyFill="1" applyBorder="1"/>
    <xf numFmtId="0" fontId="1" fillId="0" borderId="0" xfId="4" applyFont="1" applyFill="1"/>
    <xf numFmtId="0" fontId="36" fillId="0" borderId="16" xfId="4" applyFont="1" applyFill="1" applyBorder="1"/>
    <xf numFmtId="0" fontId="37" fillId="0" borderId="0" xfId="4" applyFont="1" applyFill="1" applyBorder="1"/>
    <xf numFmtId="0" fontId="36" fillId="0" borderId="0" xfId="4" applyFont="1" applyFill="1" applyBorder="1"/>
    <xf numFmtId="0" fontId="37" fillId="0" borderId="0" xfId="4" applyFont="1" applyFill="1" applyBorder="1" applyAlignment="1">
      <alignment horizontal="right"/>
    </xf>
    <xf numFmtId="0" fontId="36" fillId="0" borderId="17" xfId="4" applyFont="1" applyFill="1" applyBorder="1"/>
    <xf numFmtId="0" fontId="36" fillId="0" borderId="0" xfId="4" applyFont="1" applyFill="1"/>
    <xf numFmtId="0" fontId="1" fillId="0" borderId="16" xfId="4" applyFont="1" applyFill="1" applyBorder="1"/>
    <xf numFmtId="0" fontId="1" fillId="0" borderId="17" xfId="4" applyFont="1" applyFill="1" applyBorder="1" applyProtection="1">
      <protection hidden="1"/>
    </xf>
    <xf numFmtId="0" fontId="1" fillId="0" borderId="0" xfId="4" applyFont="1" applyFill="1" applyBorder="1" applyProtection="1">
      <protection hidden="1"/>
    </xf>
    <xf numFmtId="0" fontId="1" fillId="0" borderId="16" xfId="4" applyFont="1" applyFill="1" applyBorder="1" applyProtection="1">
      <protection hidden="1"/>
    </xf>
    <xf numFmtId="0" fontId="1" fillId="0" borderId="2" xfId="4" applyFont="1" applyFill="1" applyBorder="1"/>
    <xf numFmtId="0" fontId="40" fillId="4" borderId="18" xfId="4" applyFont="1" applyFill="1" applyBorder="1" applyAlignment="1">
      <alignment horizontal="center" vertical="center"/>
    </xf>
    <xf numFmtId="0" fontId="41" fillId="0" borderId="0" xfId="4" applyFont="1" applyFill="1" applyAlignment="1">
      <alignment horizontal="center" vertical="center"/>
    </xf>
    <xf numFmtId="0" fontId="34" fillId="0" borderId="0" xfId="4" applyFont="1" applyFill="1" applyAlignment="1">
      <alignment horizontal="center" vertical="center"/>
    </xf>
    <xf numFmtId="0" fontId="42" fillId="0" borderId="0" xfId="4" applyFont="1" applyFill="1" applyBorder="1" applyAlignment="1" applyProtection="1">
      <protection hidden="1"/>
    </xf>
    <xf numFmtId="0" fontId="1" fillId="0" borderId="16" xfId="4" applyFont="1" applyFill="1" applyBorder="1" applyAlignment="1">
      <alignment shrinkToFit="1"/>
    </xf>
    <xf numFmtId="0" fontId="1" fillId="0" borderId="0" xfId="4" applyNumberFormat="1" applyFont="1" applyFill="1" applyBorder="1" applyAlignment="1" applyProtection="1">
      <alignment shrinkToFit="1"/>
      <protection hidden="1"/>
    </xf>
    <xf numFmtId="0" fontId="1" fillId="0" borderId="17" xfId="4" applyNumberFormat="1" applyFont="1" applyFill="1" applyBorder="1" applyAlignment="1" applyProtection="1">
      <alignment shrinkToFit="1"/>
      <protection hidden="1"/>
    </xf>
    <xf numFmtId="0" fontId="1" fillId="0" borderId="2" xfId="4" applyNumberFormat="1" applyFont="1" applyFill="1" applyBorder="1" applyAlignment="1" applyProtection="1">
      <alignment shrinkToFit="1"/>
      <protection hidden="1"/>
    </xf>
    <xf numFmtId="0" fontId="40" fillId="4" borderId="19" xfId="4" applyFont="1" applyFill="1" applyBorder="1" applyAlignment="1" applyProtection="1">
      <alignment horizontal="center" vertical="center"/>
      <protection hidden="1"/>
    </xf>
    <xf numFmtId="0" fontId="1" fillId="0" borderId="0" xfId="4" applyFont="1" applyFill="1" applyAlignment="1">
      <alignment shrinkToFit="1"/>
    </xf>
    <xf numFmtId="0" fontId="1" fillId="0" borderId="16" xfId="4" applyFont="1" applyFill="1" applyBorder="1" applyAlignment="1">
      <alignment vertical="center"/>
    </xf>
    <xf numFmtId="0" fontId="43" fillId="0" borderId="21" xfId="4" applyFont="1" applyFill="1" applyBorder="1" applyAlignment="1" applyProtection="1">
      <alignment vertical="center"/>
      <protection hidden="1"/>
    </xf>
    <xf numFmtId="0" fontId="1" fillId="0" borderId="22" xfId="4" applyFont="1" applyFill="1" applyBorder="1" applyAlignment="1" applyProtection="1">
      <alignment vertical="center"/>
      <protection hidden="1"/>
    </xf>
    <xf numFmtId="0" fontId="1" fillId="0" borderId="23" xfId="4" applyFont="1" applyFill="1" applyBorder="1" applyAlignment="1" applyProtection="1">
      <alignment vertical="center"/>
      <protection hidden="1"/>
    </xf>
    <xf numFmtId="0" fontId="1" fillId="0" borderId="0" xfId="4" applyFont="1" applyFill="1" applyBorder="1" applyAlignment="1" applyProtection="1">
      <alignment vertical="center"/>
      <protection hidden="1"/>
    </xf>
    <xf numFmtId="0" fontId="1" fillId="0" borderId="21" xfId="4" applyFont="1" applyFill="1" applyBorder="1" applyAlignment="1" applyProtection="1">
      <alignment vertical="center"/>
      <protection hidden="1"/>
    </xf>
    <xf numFmtId="0" fontId="43" fillId="0" borderId="23" xfId="4" applyFont="1" applyFill="1" applyBorder="1" applyAlignment="1" applyProtection="1">
      <alignment horizontal="right" vertical="center"/>
      <protection hidden="1"/>
    </xf>
    <xf numFmtId="0" fontId="1" fillId="0" borderId="17" xfId="4" applyFont="1" applyFill="1" applyBorder="1" applyAlignment="1" applyProtection="1">
      <alignment vertical="center"/>
      <protection hidden="1"/>
    </xf>
    <xf numFmtId="0" fontId="1" fillId="0" borderId="16" xfId="4" applyFont="1" applyFill="1" applyBorder="1" applyAlignment="1" applyProtection="1">
      <alignment vertical="center"/>
      <protection hidden="1"/>
    </xf>
    <xf numFmtId="0" fontId="1" fillId="0" borderId="22" xfId="4" applyNumberFormat="1" applyFont="1" applyFill="1" applyBorder="1" applyAlignment="1" applyProtection="1">
      <alignment vertical="center"/>
      <protection hidden="1"/>
    </xf>
    <xf numFmtId="0" fontId="1" fillId="0" borderId="2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40" fillId="4" borderId="18" xfId="4" applyFont="1" applyFill="1" applyBorder="1" applyAlignment="1" applyProtection="1">
      <alignment horizontal="center" vertical="center"/>
      <protection hidden="1"/>
    </xf>
    <xf numFmtId="0" fontId="44" fillId="0" borderId="0" xfId="4" applyFont="1" applyFill="1" applyBorder="1" applyAlignment="1" applyProtection="1">
      <alignment horizontal="right" vertical="center"/>
      <protection hidden="1"/>
    </xf>
    <xf numFmtId="0" fontId="34" fillId="0" borderId="0" xfId="4" applyFont="1" applyFill="1" applyBorder="1" applyAlignment="1">
      <alignment horizontal="center" vertical="center" shrinkToFit="1"/>
    </xf>
    <xf numFmtId="0" fontId="1" fillId="0" borderId="0" xfId="4" applyFont="1" applyFill="1" applyBorder="1" applyAlignment="1" applyProtection="1">
      <alignment shrinkToFit="1"/>
      <protection hidden="1"/>
    </xf>
    <xf numFmtId="0" fontId="1" fillId="0" borderId="17" xfId="4" applyFont="1" applyFill="1" applyBorder="1" applyAlignment="1" applyProtection="1">
      <alignment shrinkToFit="1"/>
      <protection hidden="1"/>
    </xf>
    <xf numFmtId="0" fontId="1" fillId="0" borderId="16" xfId="4" applyFont="1" applyFill="1" applyBorder="1" applyAlignment="1" applyProtection="1">
      <alignment shrinkToFit="1"/>
      <protection hidden="1"/>
    </xf>
    <xf numFmtId="0" fontId="1" fillId="0" borderId="2" xfId="4" applyFont="1" applyFill="1" applyBorder="1" applyAlignment="1">
      <alignment shrinkToFit="1"/>
    </xf>
    <xf numFmtId="0" fontId="1" fillId="0" borderId="0" xfId="4" applyFont="1" applyFill="1" applyBorder="1" applyAlignment="1">
      <alignment shrinkToFit="1"/>
    </xf>
    <xf numFmtId="0" fontId="40" fillId="4" borderId="24" xfId="4" applyFont="1" applyFill="1" applyBorder="1" applyAlignment="1" applyProtection="1">
      <alignment horizontal="center" vertical="center"/>
      <protection hidden="1"/>
    </xf>
    <xf numFmtId="0" fontId="43" fillId="0" borderId="25" xfId="4" applyFont="1" applyFill="1" applyBorder="1" applyAlignment="1">
      <alignment horizontal="left" vertical="center"/>
    </xf>
    <xf numFmtId="0" fontId="1" fillId="0" borderId="26" xfId="4" applyFont="1" applyFill="1" applyBorder="1" applyAlignment="1">
      <alignment vertical="center"/>
    </xf>
    <xf numFmtId="0" fontId="1" fillId="0" borderId="27" xfId="4" applyFont="1" applyFill="1" applyBorder="1" applyAlignment="1">
      <alignment vertical="center"/>
    </xf>
    <xf numFmtId="0" fontId="1" fillId="0" borderId="25" xfId="4" applyFont="1" applyFill="1" applyBorder="1" applyAlignment="1">
      <alignment vertical="center"/>
    </xf>
    <xf numFmtId="0" fontId="43" fillId="0" borderId="27" xfId="4" applyFont="1" applyFill="1" applyBorder="1" applyAlignment="1">
      <alignment horizontal="right" vertical="center"/>
    </xf>
    <xf numFmtId="0" fontId="1" fillId="0" borderId="17" xfId="4" applyFont="1" applyFill="1" applyBorder="1" applyAlignment="1">
      <alignment vertical="center"/>
    </xf>
    <xf numFmtId="0" fontId="34" fillId="0" borderId="0" xfId="4" applyFont="1" applyFill="1" applyBorder="1" applyAlignment="1">
      <alignment horizontal="center" vertical="center"/>
    </xf>
    <xf numFmtId="0" fontId="1" fillId="0" borderId="17" xfId="4" applyFont="1" applyFill="1" applyBorder="1"/>
    <xf numFmtId="0" fontId="46" fillId="0" borderId="0" xfId="4" applyFont="1" applyFill="1" applyBorder="1" applyAlignment="1">
      <alignment horizontal="center" vertical="center"/>
    </xf>
    <xf numFmtId="0" fontId="46" fillId="0" borderId="20" xfId="4" applyFont="1" applyFill="1" applyBorder="1" applyAlignment="1">
      <alignment horizontal="center" vertical="center"/>
    </xf>
    <xf numFmtId="0" fontId="37" fillId="0" borderId="0" xfId="4" applyFont="1" applyFill="1" applyBorder="1" applyAlignment="1" applyProtection="1">
      <alignment vertical="center"/>
      <protection hidden="1"/>
    </xf>
    <xf numFmtId="0" fontId="34" fillId="0" borderId="0" xfId="4" applyFont="1" applyFill="1" applyAlignment="1">
      <alignment horizontal="center" vertical="center" shrinkToFit="1"/>
    </xf>
    <xf numFmtId="0" fontId="47" fillId="0" borderId="0" xfId="4" applyFont="1" applyFill="1" applyBorder="1" applyAlignment="1">
      <alignment horizontal="center" vertical="center"/>
    </xf>
    <xf numFmtId="0" fontId="47" fillId="0" borderId="20" xfId="4" applyFont="1" applyFill="1" applyBorder="1" applyAlignment="1">
      <alignment horizontal="center" vertical="center"/>
    </xf>
    <xf numFmtId="0" fontId="1" fillId="0" borderId="28" xfId="4" applyFont="1" applyFill="1" applyBorder="1"/>
    <xf numFmtId="0" fontId="1" fillId="0" borderId="0" xfId="4" applyFont="1" applyFill="1" applyBorder="1" applyAlignment="1">
      <alignment horizontal="center"/>
    </xf>
    <xf numFmtId="0" fontId="48" fillId="0" borderId="29" xfId="4" applyFont="1" applyFill="1" applyBorder="1" applyAlignment="1">
      <alignment horizontal="left"/>
    </xf>
    <xf numFmtId="0" fontId="1" fillId="0" borderId="30" xfId="4" applyFont="1" applyFill="1" applyBorder="1" applyAlignment="1">
      <alignment horizontal="center"/>
    </xf>
    <xf numFmtId="0" fontId="48" fillId="0" borderId="31" xfId="4" applyFont="1" applyFill="1" applyBorder="1" applyAlignment="1">
      <alignment horizontal="left"/>
    </xf>
    <xf numFmtId="0" fontId="1" fillId="0" borderId="32" xfId="4" applyFont="1" applyFill="1" applyBorder="1" applyAlignment="1">
      <alignment horizontal="center"/>
    </xf>
    <xf numFmtId="0" fontId="1" fillId="0" borderId="31" xfId="4" applyFont="1" applyFill="1" applyBorder="1"/>
    <xf numFmtId="0" fontId="48" fillId="0" borderId="29" xfId="4" applyFont="1" applyFill="1" applyBorder="1" applyAlignment="1">
      <alignment horizontal="right"/>
    </xf>
    <xf numFmtId="0" fontId="49" fillId="0" borderId="29" xfId="4" applyFont="1" applyFill="1" applyBorder="1" applyAlignment="1">
      <alignment horizontal="left"/>
    </xf>
    <xf numFmtId="0" fontId="49" fillId="0" borderId="31" xfId="4" applyFont="1" applyFill="1" applyBorder="1" applyAlignment="1">
      <alignment horizontal="left"/>
    </xf>
    <xf numFmtId="0" fontId="49" fillId="0" borderId="29" xfId="4" applyFont="1" applyFill="1" applyBorder="1" applyAlignment="1">
      <alignment horizontal="right"/>
    </xf>
    <xf numFmtId="0" fontId="1" fillId="0" borderId="25" xfId="4" applyFont="1" applyFill="1" applyBorder="1"/>
    <xf numFmtId="0" fontId="1" fillId="0" borderId="26" xfId="4" applyFont="1" applyFill="1" applyBorder="1"/>
    <xf numFmtId="0" fontId="1" fillId="0" borderId="27" xfId="4" applyFont="1" applyFill="1" applyBorder="1"/>
    <xf numFmtId="0" fontId="1" fillId="0" borderId="33" xfId="4" applyFont="1" applyFill="1" applyBorder="1" applyAlignment="1">
      <alignment vertical="center"/>
    </xf>
    <xf numFmtId="0" fontId="1" fillId="0" borderId="17" xfId="4" applyFont="1" applyFill="1" applyBorder="1" applyAlignment="1">
      <alignment shrinkToFit="1"/>
    </xf>
    <xf numFmtId="49" fontId="25" fillId="4" borderId="34" xfId="6" applyNumberFormat="1" applyFont="1" applyFill="1" applyBorder="1"/>
    <xf numFmtId="0" fontId="35" fillId="5" borderId="18" xfId="6" applyNumberFormat="1" applyFont="1" applyFill="1" applyBorder="1" applyAlignment="1">
      <alignment horizontal="center" vertical="center"/>
    </xf>
    <xf numFmtId="0" fontId="35" fillId="5" borderId="34" xfId="6" applyNumberFormat="1" applyFont="1" applyFill="1" applyBorder="1" applyAlignment="1">
      <alignment horizontal="center" vertical="center"/>
    </xf>
    <xf numFmtId="0" fontId="35" fillId="5" borderId="35" xfId="6" applyNumberFormat="1" applyFont="1" applyFill="1" applyBorder="1" applyAlignment="1">
      <alignment horizontal="center" vertical="center"/>
    </xf>
    <xf numFmtId="0" fontId="35" fillId="5" borderId="36" xfId="6" applyNumberFormat="1" applyFont="1" applyFill="1" applyBorder="1" applyAlignment="1">
      <alignment horizontal="center" vertical="center"/>
    </xf>
    <xf numFmtId="0" fontId="1" fillId="0" borderId="0" xfId="6" applyNumberFormat="1" applyFont="1" applyBorder="1"/>
    <xf numFmtId="0" fontId="57" fillId="4" borderId="6" xfId="4" applyNumberFormat="1" applyFont="1" applyFill="1" applyBorder="1" applyAlignment="1">
      <alignment horizontal="right" vertical="center" wrapText="1"/>
    </xf>
    <xf numFmtId="0" fontId="58" fillId="4" borderId="37" xfId="4" applyFont="1" applyFill="1" applyBorder="1" applyAlignment="1">
      <alignment vertical="center" wrapText="1"/>
    </xf>
    <xf numFmtId="0" fontId="58" fillId="4" borderId="38" xfId="4" applyFont="1" applyFill="1" applyBorder="1" applyAlignment="1">
      <alignment vertical="center" wrapText="1"/>
    </xf>
    <xf numFmtId="0" fontId="57" fillId="4" borderId="8" xfId="4" applyNumberFormat="1" applyFont="1" applyFill="1" applyBorder="1" applyAlignment="1">
      <alignment horizontal="right" vertical="center" wrapText="1"/>
    </xf>
    <xf numFmtId="0" fontId="58" fillId="0" borderId="39" xfId="4" applyFont="1" applyBorder="1" applyAlignment="1">
      <alignment vertical="center" wrapText="1"/>
    </xf>
    <xf numFmtId="0" fontId="58" fillId="0" borderId="20" xfId="4" applyFont="1" applyBorder="1" applyAlignment="1">
      <alignment vertical="center" wrapText="1"/>
    </xf>
    <xf numFmtId="0" fontId="58" fillId="4" borderId="39" xfId="4" applyFont="1" applyFill="1" applyBorder="1" applyAlignment="1">
      <alignment vertical="center" wrapText="1"/>
    </xf>
    <xf numFmtId="0" fontId="58" fillId="4" borderId="20" xfId="4" applyFont="1" applyFill="1" applyBorder="1" applyAlignment="1">
      <alignment vertical="center" wrapText="1"/>
    </xf>
    <xf numFmtId="0" fontId="58" fillId="4" borderId="39" xfId="6" applyNumberFormat="1" applyFont="1" applyFill="1" applyBorder="1"/>
    <xf numFmtId="0" fontId="58" fillId="4" borderId="20" xfId="6" applyNumberFormat="1" applyFont="1" applyFill="1" applyBorder="1"/>
    <xf numFmtId="0" fontId="58" fillId="0" borderId="39" xfId="6" applyNumberFormat="1" applyFont="1" applyBorder="1"/>
    <xf numFmtId="0" fontId="58" fillId="0" borderId="20" xfId="6" applyNumberFormat="1" applyFont="1" applyBorder="1"/>
    <xf numFmtId="0" fontId="57" fillId="4" borderId="40" xfId="4" applyNumberFormat="1" applyFont="1" applyFill="1" applyBorder="1" applyAlignment="1">
      <alignment horizontal="right" vertical="center" wrapText="1"/>
    </xf>
    <xf numFmtId="49" fontId="25" fillId="0" borderId="0" xfId="6" applyNumberFormat="1" applyFont="1"/>
    <xf numFmtId="0" fontId="9" fillId="0" borderId="0" xfId="2" applyNumberFormat="1" applyFont="1" applyAlignment="1" applyProtection="1">
      <alignment horizontal="left" vertical="center"/>
      <protection locked="0"/>
    </xf>
    <xf numFmtId="0" fontId="9" fillId="0" borderId="0" xfId="2" applyNumberFormat="1" applyFont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2" fillId="6" borderId="0" xfId="0" applyNumberFormat="1" applyFont="1" applyFill="1" applyBorder="1" applyAlignment="1" applyProtection="1">
      <alignment horizontal="center" vertical="center"/>
      <protection locked="0"/>
    </xf>
    <xf numFmtId="0" fontId="59" fillId="0" borderId="0" xfId="0" applyNumberFormat="1" applyFont="1" applyFill="1" applyBorder="1" applyAlignment="1" applyProtection="1">
      <alignment vertical="center"/>
      <protection locked="0"/>
    </xf>
    <xf numFmtId="0" fontId="50" fillId="7" borderId="20" xfId="5" applyNumberFormat="1" applyFont="1" applyFill="1" applyBorder="1" applyAlignment="1" applyProtection="1">
      <alignment horizontal="center" vertical="center"/>
      <protection locked="0"/>
    </xf>
    <xf numFmtId="0" fontId="26" fillId="8" borderId="0" xfId="0" applyNumberFormat="1" applyFont="1" applyFill="1" applyAlignment="1" applyProtection="1">
      <alignment horizontal="center" vertical="center"/>
      <protection locked="0"/>
    </xf>
    <xf numFmtId="0" fontId="60" fillId="0" borderId="0" xfId="0" applyNumberFormat="1" applyFont="1" applyAlignment="1" applyProtection="1">
      <alignment horizontal="left" vertical="center"/>
      <protection locked="0"/>
    </xf>
    <xf numFmtId="0" fontId="61" fillId="0" borderId="0" xfId="0" applyNumberFormat="1" applyFont="1" applyAlignment="1" applyProtection="1">
      <alignment horizontal="center" vertical="center"/>
      <protection hidden="1"/>
    </xf>
    <xf numFmtId="49" fontId="6" fillId="2" borderId="5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15" fillId="9" borderId="2" xfId="0" applyNumberFormat="1" applyFont="1" applyFill="1" applyBorder="1" applyAlignment="1" applyProtection="1">
      <alignment horizontal="center" vertical="center"/>
      <protection locked="0"/>
    </xf>
    <xf numFmtId="0" fontId="20" fillId="10" borderId="0" xfId="0" applyNumberFormat="1" applyFont="1" applyFill="1" applyAlignment="1" applyProtection="1">
      <alignment horizontal="right" vertical="center"/>
      <protection locked="0"/>
    </xf>
    <xf numFmtId="0" fontId="5" fillId="10" borderId="2" xfId="0" applyNumberFormat="1" applyFont="1" applyFill="1" applyBorder="1" applyAlignment="1" applyProtection="1">
      <alignment vertical="center"/>
      <protection locked="0"/>
    </xf>
    <xf numFmtId="0" fontId="20" fillId="1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51" fillId="11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62" fillId="9" borderId="2" xfId="0" applyNumberFormat="1" applyFont="1" applyFill="1" applyBorder="1" applyAlignment="1" applyProtection="1">
      <alignment horizontal="center" vertical="center"/>
      <protection locked="0"/>
    </xf>
    <xf numFmtId="0" fontId="19" fillId="11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1" fillId="11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11" borderId="1" xfId="0" applyNumberFormat="1" applyFont="1" applyFill="1" applyBorder="1" applyAlignment="1" applyProtection="1">
      <alignment horizontal="center" vertical="center"/>
      <protection locked="0"/>
    </xf>
    <xf numFmtId="0" fontId="51" fillId="11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0" fontId="20" fillId="10" borderId="0" xfId="0" applyNumberFormat="1" applyFont="1" applyFill="1" applyBorder="1" applyAlignment="1" applyProtection="1">
      <alignment horizontal="center" vertical="center"/>
      <protection locked="0"/>
    </xf>
    <xf numFmtId="0" fontId="13" fillId="10" borderId="0" xfId="0" applyNumberFormat="1" applyFont="1" applyFill="1" applyBorder="1" applyAlignment="1" applyProtection="1">
      <alignment horizontal="center" vertical="center"/>
      <protection locked="0"/>
    </xf>
    <xf numFmtId="0" fontId="19" fillId="11" borderId="41" xfId="0" applyNumberFormat="1" applyFont="1" applyFill="1" applyBorder="1" applyAlignment="1" applyProtection="1">
      <alignment horizontal="center" vertical="center"/>
      <protection locked="0"/>
    </xf>
    <xf numFmtId="0" fontId="20" fillId="1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Protection="1">
      <protection locked="0"/>
    </xf>
    <xf numFmtId="0" fontId="63" fillId="0" borderId="0" xfId="0" applyNumberFormat="1" applyFont="1" applyFill="1" applyBorder="1" applyAlignment="1" applyProtection="1">
      <alignment vertical="center"/>
      <protection locked="0"/>
    </xf>
    <xf numFmtId="0" fontId="19" fillId="5" borderId="0" xfId="0" applyNumberFormat="1" applyFont="1" applyFill="1" applyAlignment="1" applyProtection="1">
      <alignment horizontal="center" vertical="center"/>
      <protection locked="0"/>
    </xf>
    <xf numFmtId="0" fontId="19" fillId="5" borderId="1" xfId="0" applyNumberFormat="1" applyFont="1" applyFill="1" applyBorder="1" applyAlignment="1" applyProtection="1">
      <alignment horizontal="center" vertical="center"/>
      <protection locked="0"/>
    </xf>
    <xf numFmtId="0" fontId="19" fillId="5" borderId="41" xfId="0" applyNumberFormat="1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5" xfId="0" applyNumberFormat="1" applyFont="1" applyFill="1" applyBorder="1" applyAlignment="1" applyProtection="1">
      <alignment horizontal="center" vertical="center"/>
      <protection locked="0"/>
    </xf>
    <xf numFmtId="0" fontId="19" fillId="5" borderId="41" xfId="0" applyNumberFormat="1" applyFont="1" applyFill="1" applyBorder="1" applyAlignment="1" applyProtection="1">
      <alignment horizontal="right" vertical="center"/>
      <protection locked="0"/>
    </xf>
    <xf numFmtId="0" fontId="19" fillId="5" borderId="1" xfId="0" applyNumberFormat="1" applyFont="1" applyFill="1" applyBorder="1" applyAlignment="1" applyProtection="1">
      <alignment horizontal="right" vertical="center"/>
      <protection locked="0"/>
    </xf>
    <xf numFmtId="0" fontId="19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0" xfId="0" applyNumberFormat="1" applyFont="1" applyFill="1" applyAlignment="1" applyProtection="1">
      <alignment horizontal="center" vertical="center"/>
      <protection locked="0"/>
    </xf>
    <xf numFmtId="0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protection locked="0"/>
    </xf>
    <xf numFmtId="0" fontId="21" fillId="0" borderId="0" xfId="0" applyNumberFormat="1" applyFont="1" applyProtection="1">
      <protection locked="0"/>
    </xf>
    <xf numFmtId="0" fontId="31" fillId="4" borderId="20" xfId="5" applyNumberFormat="1" applyFont="1" applyFill="1" applyBorder="1" applyAlignment="1" applyProtection="1">
      <alignment horizontal="center" vertical="center"/>
      <protection locked="0"/>
    </xf>
    <xf numFmtId="0" fontId="31" fillId="0" borderId="0" xfId="5" applyNumberFormat="1" applyFont="1" applyFill="1" applyBorder="1" applyAlignment="1" applyProtection="1">
      <alignment horizontal="center" vertical="center"/>
      <protection locked="0"/>
    </xf>
    <xf numFmtId="0" fontId="31" fillId="0" borderId="0" xfId="5" applyNumberFormat="1" applyFont="1" applyFill="1" applyBorder="1" applyAlignment="1" applyProtection="1">
      <alignment horizontal="left" vertical="center"/>
      <protection locked="0"/>
    </xf>
    <xf numFmtId="0" fontId="64" fillId="0" borderId="0" xfId="0" applyNumberFormat="1" applyFont="1" applyAlignment="1" applyProtection="1">
      <alignment horizontal="center" vertical="center"/>
      <protection locked="0"/>
    </xf>
    <xf numFmtId="0" fontId="65" fillId="0" borderId="0" xfId="1" applyNumberFormat="1" applyFont="1" applyAlignment="1" applyProtection="1">
      <alignment vertical="center"/>
      <protection locked="0"/>
    </xf>
    <xf numFmtId="0" fontId="1" fillId="0" borderId="0" xfId="1" applyNumberFormat="1" applyFont="1" applyProtection="1">
      <protection locked="0"/>
    </xf>
    <xf numFmtId="49" fontId="1" fillId="0" borderId="0" xfId="1" applyNumberFormat="1" applyFont="1" applyAlignment="1" applyProtection="1">
      <alignment horizontal="right"/>
      <protection locked="0"/>
    </xf>
    <xf numFmtId="0" fontId="1" fillId="0" borderId="0" xfId="1" applyNumberFormat="1" applyFont="1" applyAlignment="1" applyProtection="1">
      <protection locked="0"/>
    </xf>
    <xf numFmtId="0" fontId="66" fillId="0" borderId="0" xfId="1" applyNumberFormat="1" applyFont="1" applyAlignment="1" applyProtection="1">
      <alignment horizontal="center" vertical="center"/>
      <protection locked="0"/>
    </xf>
    <xf numFmtId="0" fontId="32" fillId="0" borderId="0" xfId="1" applyNumberFormat="1" applyFont="1" applyProtection="1">
      <protection locked="0"/>
    </xf>
    <xf numFmtId="49" fontId="32" fillId="0" borderId="0" xfId="1" applyNumberFormat="1" applyFont="1" applyAlignment="1" applyProtection="1">
      <alignment horizontal="right"/>
      <protection locked="0"/>
    </xf>
    <xf numFmtId="0" fontId="32" fillId="0" borderId="0" xfId="1" applyNumberFormat="1" applyFont="1" applyAlignment="1" applyProtection="1">
      <protection locked="0"/>
    </xf>
    <xf numFmtId="0" fontId="67" fillId="0" borderId="0" xfId="1" applyNumberFormat="1" applyFont="1" applyAlignment="1" applyProtection="1">
      <alignment horizontal="center" vertical="center"/>
      <protection locked="0"/>
    </xf>
    <xf numFmtId="0" fontId="33" fillId="0" borderId="0" xfId="1" applyNumberFormat="1" applyFont="1" applyFill="1" applyBorder="1" applyAlignment="1" applyProtection="1">
      <alignment vertical="center"/>
      <protection locked="0"/>
    </xf>
    <xf numFmtId="49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NumberFormat="1" applyFont="1" applyProtection="1">
      <protection locked="0"/>
    </xf>
    <xf numFmtId="49" fontId="21" fillId="0" borderId="0" xfId="1" applyNumberFormat="1" applyFont="1" applyAlignment="1" applyProtection="1">
      <alignment horizontal="right"/>
      <protection locked="0"/>
    </xf>
    <xf numFmtId="0" fontId="21" fillId="0" borderId="0" xfId="1" applyNumberFormat="1" applyFont="1" applyAlignment="1" applyProtection="1">
      <protection locked="0"/>
    </xf>
    <xf numFmtId="0" fontId="68" fillId="0" borderId="0" xfId="1" applyNumberFormat="1" applyFont="1" applyAlignment="1" applyProtection="1">
      <alignment horizontal="center" vertical="center"/>
      <protection locked="0"/>
    </xf>
    <xf numFmtId="49" fontId="29" fillId="0" borderId="0" xfId="1" applyNumberFormat="1" applyFont="1" applyFill="1" applyBorder="1" applyAlignment="1" applyProtection="1">
      <alignment horizontal="right" vertical="center"/>
      <protection locked="0"/>
    </xf>
    <xf numFmtId="0" fontId="21" fillId="0" borderId="0" xfId="1" applyNumberFormat="1" applyFont="1" applyFill="1" applyProtection="1"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1" applyNumberFormat="1" applyFont="1" applyFill="1" applyProtection="1">
      <protection locked="0"/>
    </xf>
    <xf numFmtId="0" fontId="22" fillId="0" borderId="0" xfId="1" applyNumberFormat="1" applyFont="1" applyFill="1" applyBorder="1" applyAlignment="1" applyProtection="1">
      <alignment horizontal="left" vertical="center"/>
      <protection locked="0"/>
    </xf>
    <xf numFmtId="0" fontId="61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NumberFormat="1" applyFont="1" applyAlignment="1" applyProtection="1">
      <alignment horizontal="right" vertical="center"/>
      <protection locked="0"/>
    </xf>
    <xf numFmtId="0" fontId="21" fillId="0" borderId="0" xfId="1" applyNumberFormat="1" applyFont="1" applyAlignment="1" applyProtection="1">
      <alignment horizontal="center"/>
      <protection locked="0"/>
    </xf>
    <xf numFmtId="49" fontId="21" fillId="0" borderId="0" xfId="1" applyNumberFormat="1" applyFont="1" applyFill="1" applyAlignment="1" applyProtection="1">
      <alignment horizontal="right"/>
      <protection locked="0"/>
    </xf>
    <xf numFmtId="0" fontId="21" fillId="0" borderId="0" xfId="1" applyNumberFormat="1" applyFont="1" applyFill="1" applyAlignment="1" applyProtection="1">
      <protection locked="0"/>
    </xf>
    <xf numFmtId="0" fontId="68" fillId="0" borderId="0" xfId="1" applyNumberFormat="1" applyFont="1" applyFill="1" applyAlignment="1" applyProtection="1">
      <alignment horizontal="center" vertical="center"/>
      <protection locked="0"/>
    </xf>
    <xf numFmtId="0" fontId="69" fillId="0" borderId="0" xfId="1" applyNumberFormat="1" applyFont="1" applyAlignment="1" applyProtection="1">
      <alignment vertical="center" shrinkToFit="1"/>
      <protection locked="0"/>
    </xf>
    <xf numFmtId="0" fontId="10" fillId="0" borderId="0" xfId="1" applyProtection="1">
      <protection locked="0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right" vertical="center"/>
      <protection locked="0"/>
    </xf>
    <xf numFmtId="14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2" applyNumberFormat="1" applyFont="1" applyAlignment="1" applyProtection="1">
      <alignment horizontal="left" vertical="center"/>
      <protection hidden="1"/>
    </xf>
    <xf numFmtId="0" fontId="27" fillId="0" borderId="0" xfId="0" applyNumberFormat="1" applyFont="1" applyAlignment="1" applyProtection="1">
      <alignment horizontal="right" vertical="center"/>
      <protection hidden="1"/>
    </xf>
    <xf numFmtId="0" fontId="23" fillId="0" borderId="0" xfId="0" applyNumberFormat="1" applyFont="1" applyAlignment="1" applyProtection="1">
      <alignment horizontal="right" vertical="center"/>
      <protection hidden="1"/>
    </xf>
    <xf numFmtId="0" fontId="25" fillId="0" borderId="0" xfId="2" applyNumberFormat="1" applyFont="1" applyAlignment="1" applyProtection="1">
      <alignment horizontal="left" vertic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34" fillId="4" borderId="34" xfId="4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Alignment="1" applyProtection="1">
      <alignment horizontal="left" vertical="center"/>
      <protection hidden="1"/>
    </xf>
    <xf numFmtId="0" fontId="22" fillId="0" borderId="0" xfId="0" applyNumberFormat="1" applyFont="1" applyFill="1" applyBorder="1" applyAlignment="1" applyProtection="1">
      <alignment horizontal="left" vertical="center"/>
      <protection hidden="1"/>
    </xf>
    <xf numFmtId="0" fontId="22" fillId="0" borderId="0" xfId="1" applyNumberFormat="1" applyFont="1" applyAlignment="1" applyProtection="1">
      <alignment horizontal="left" vertical="center"/>
      <protection hidden="1"/>
    </xf>
    <xf numFmtId="0" fontId="31" fillId="0" borderId="20" xfId="5" applyNumberFormat="1" applyFont="1" applyBorder="1" applyAlignment="1" applyProtection="1">
      <alignment horizontal="left" vertical="center"/>
      <protection hidden="1"/>
    </xf>
    <xf numFmtId="49" fontId="31" fillId="0" borderId="20" xfId="5" applyNumberFormat="1" applyFont="1" applyBorder="1" applyAlignment="1" applyProtection="1">
      <alignment horizontal="left" vertical="center"/>
      <protection hidden="1"/>
    </xf>
    <xf numFmtId="0" fontId="50" fillId="7" borderId="20" xfId="5" applyNumberFormat="1" applyFont="1" applyFill="1" applyBorder="1" applyAlignment="1" applyProtection="1">
      <alignment horizontal="center" vertical="center"/>
      <protection hidden="1"/>
    </xf>
    <xf numFmtId="0" fontId="15" fillId="6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0" fontId="62" fillId="9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NumberFormat="1" applyFont="1" applyFill="1" applyBorder="1" applyAlignment="1" applyProtection="1">
      <alignment horizontal="left" vertical="center"/>
      <protection hidden="1"/>
    </xf>
    <xf numFmtId="0" fontId="7" fillId="5" borderId="37" xfId="0" applyNumberFormat="1" applyFont="1" applyFill="1" applyBorder="1" applyAlignment="1" applyProtection="1">
      <alignment horizontal="left" vertical="center"/>
      <protection hidden="1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NumberFormat="1" applyFont="1" applyFill="1" applyBorder="1" applyAlignment="1" applyProtection="1">
      <alignment horizontal="left" vertical="center"/>
      <protection hidden="1"/>
    </xf>
    <xf numFmtId="0" fontId="7" fillId="5" borderId="42" xfId="0" applyNumberFormat="1" applyFont="1" applyFill="1" applyBorder="1" applyAlignment="1" applyProtection="1">
      <alignment horizontal="left" vertical="center"/>
      <protection hidden="1"/>
    </xf>
    <xf numFmtId="0" fontId="7" fillId="5" borderId="1" xfId="0" applyNumberFormat="1" applyFont="1" applyFill="1" applyBorder="1" applyAlignment="1" applyProtection="1">
      <alignment vertical="center"/>
      <protection hidden="1"/>
    </xf>
    <xf numFmtId="0" fontId="7" fillId="5" borderId="37" xfId="0" applyNumberFormat="1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1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NumberFormat="1" applyFont="1" applyBorder="1" applyAlignment="1" applyProtection="1">
      <alignment horizontal="right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horizontal="right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 applyProtection="1">
      <alignment horizontal="right" vertical="center"/>
      <protection locked="0"/>
    </xf>
    <xf numFmtId="0" fontId="15" fillId="9" borderId="0" xfId="0" applyNumberFormat="1" applyFont="1" applyFill="1" applyBorder="1" applyAlignment="1" applyProtection="1">
      <alignment horizontal="center" vertical="center"/>
      <protection locked="0"/>
    </xf>
    <xf numFmtId="0" fontId="62" fillId="9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62" fillId="0" borderId="0" xfId="0" applyNumberFormat="1" applyFont="1" applyFill="1" applyBorder="1" applyAlignment="1" applyProtection="1">
      <alignment horizontal="center" vertical="center"/>
      <protection locked="0"/>
    </xf>
    <xf numFmtId="0" fontId="50" fillId="0" borderId="0" xfId="5" applyNumberFormat="1" applyFont="1" applyFill="1" applyBorder="1" applyAlignment="1" applyProtection="1">
      <alignment horizontal="center" vertical="center"/>
      <protection locked="0"/>
    </xf>
    <xf numFmtId="0" fontId="31" fillId="0" borderId="0" xfId="5" applyNumberFormat="1" applyFont="1" applyFill="1" applyBorder="1" applyAlignment="1" applyProtection="1">
      <alignment horizontal="left" vertical="center"/>
      <protection hidden="1"/>
    </xf>
    <xf numFmtId="0" fontId="20" fillId="2" borderId="41" xfId="0" applyNumberFormat="1" applyFont="1" applyFill="1" applyBorder="1" applyAlignment="1" applyProtection="1">
      <alignment horizontal="center" vertical="center"/>
      <protection locked="0"/>
    </xf>
    <xf numFmtId="0" fontId="19" fillId="5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5" xfId="0" applyNumberFormat="1" applyFont="1" applyFill="1" applyBorder="1" applyAlignment="1" applyProtection="1">
      <alignment vertical="center"/>
      <protection hidden="1"/>
    </xf>
    <xf numFmtId="0" fontId="7" fillId="5" borderId="42" xfId="0" applyNumberFormat="1" applyFont="1" applyFill="1" applyBorder="1" applyAlignment="1" applyProtection="1">
      <alignment vertical="center"/>
      <protection hidden="1"/>
    </xf>
    <xf numFmtId="0" fontId="19" fillId="5" borderId="45" xfId="0" applyNumberFormat="1" applyFont="1" applyFill="1" applyBorder="1" applyAlignment="1" applyProtection="1">
      <alignment horizontal="center" vertical="center"/>
      <protection locked="0"/>
    </xf>
    <xf numFmtId="0" fontId="50" fillId="7" borderId="46" xfId="5" applyNumberFormat="1" applyFont="1" applyFill="1" applyBorder="1" applyAlignment="1" applyProtection="1">
      <alignment horizontal="center" vertical="center"/>
      <protection locked="0"/>
    </xf>
    <xf numFmtId="0" fontId="31" fillId="0" borderId="38" xfId="5" applyNumberFormat="1" applyFont="1" applyBorder="1" applyAlignment="1" applyProtection="1">
      <alignment horizontal="left" vertical="center"/>
      <protection hidden="1"/>
    </xf>
    <xf numFmtId="0" fontId="31" fillId="0" borderId="46" xfId="5" applyNumberFormat="1" applyFont="1" applyBorder="1" applyAlignment="1" applyProtection="1">
      <alignment horizontal="left" vertical="center"/>
      <protection hidden="1"/>
    </xf>
    <xf numFmtId="0" fontId="31" fillId="0" borderId="3" xfId="5" applyNumberFormat="1" applyFont="1" applyFill="1" applyBorder="1" applyAlignment="1" applyProtection="1">
      <alignment horizontal="center" vertical="center"/>
      <protection locked="0"/>
    </xf>
    <xf numFmtId="0" fontId="31" fillId="0" borderId="3" xfId="5" applyNumberFormat="1" applyFont="1" applyFill="1" applyBorder="1" applyAlignment="1" applyProtection="1">
      <alignment horizontal="left" vertical="center"/>
      <protection hidden="1"/>
    </xf>
    <xf numFmtId="0" fontId="22" fillId="0" borderId="0" xfId="0" applyNumberFormat="1" applyFont="1" applyAlignment="1" applyProtection="1">
      <alignment vertical="center"/>
      <protection locked="0"/>
    </xf>
    <xf numFmtId="0" fontId="54" fillId="0" borderId="7" xfId="9" applyNumberFormat="1" applyFont="1" applyFill="1" applyBorder="1" applyAlignment="1" applyProtection="1">
      <alignment horizontal="left" vertical="center"/>
      <protection locked="0"/>
    </xf>
    <xf numFmtId="0" fontId="54" fillId="0" borderId="9" xfId="9" applyNumberFormat="1" applyFont="1" applyFill="1" applyBorder="1" applyAlignment="1" applyProtection="1">
      <alignment horizontal="left" vertical="center"/>
      <protection locked="0"/>
    </xf>
    <xf numFmtId="0" fontId="54" fillId="0" borderId="12" xfId="9" applyNumberFormat="1" applyFont="1" applyFill="1" applyBorder="1" applyAlignment="1" applyProtection="1">
      <alignment horizontal="left" vertical="center"/>
      <protection locked="0"/>
    </xf>
    <xf numFmtId="0" fontId="31" fillId="13" borderId="20" xfId="5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75" fillId="0" borderId="0" xfId="0" applyFont="1" applyFill="1" applyBorder="1"/>
    <xf numFmtId="0" fontId="75" fillId="0" borderId="0" xfId="0" applyFont="1" applyFill="1" applyBorder="1" applyAlignment="1">
      <alignment vertical="center" wrapText="1"/>
    </xf>
    <xf numFmtId="0" fontId="76" fillId="12" borderId="0" xfId="0" applyFont="1" applyFill="1" applyBorder="1"/>
    <xf numFmtId="0" fontId="35" fillId="5" borderId="18" xfId="6" applyNumberFormat="1" applyFont="1" applyFill="1" applyBorder="1" applyAlignment="1">
      <alignment horizontal="center" vertical="center"/>
    </xf>
    <xf numFmtId="0" fontId="35" fillId="5" borderId="36" xfId="6" applyNumberFormat="1" applyFont="1" applyFill="1" applyBorder="1" applyAlignment="1">
      <alignment horizontal="center" vertical="center"/>
    </xf>
    <xf numFmtId="0" fontId="70" fillId="8" borderId="0" xfId="1" applyNumberFormat="1" applyFont="1" applyFill="1" applyBorder="1" applyAlignment="1" applyProtection="1">
      <alignment horizontal="center" vertical="center"/>
      <protection hidden="1"/>
    </xf>
    <xf numFmtId="0" fontId="71" fillId="8" borderId="0" xfId="1" applyFont="1" applyFill="1" applyBorder="1" applyProtection="1">
      <protection hidden="1"/>
    </xf>
    <xf numFmtId="0" fontId="24" fillId="2" borderId="0" xfId="1" applyNumberFormat="1" applyFont="1" applyFill="1" applyBorder="1" applyAlignment="1" applyProtection="1">
      <alignment horizontal="center" vertical="center"/>
      <protection locked="0"/>
    </xf>
    <xf numFmtId="0" fontId="29" fillId="2" borderId="0" xfId="1" applyNumberFormat="1" applyFont="1" applyFill="1" applyBorder="1" applyAlignment="1" applyProtection="1">
      <alignment horizontal="center" vertical="center"/>
      <protection locked="0"/>
    </xf>
    <xf numFmtId="0" fontId="72" fillId="0" borderId="0" xfId="1" applyNumberFormat="1" applyFont="1" applyAlignment="1" applyProtection="1">
      <alignment horizontal="center" vertical="center" shrinkToFit="1"/>
      <protection hidden="1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Border="1" applyAlignment="1" applyProtection="1">
      <alignment horizontal="center" vertical="center"/>
      <protection locked="0"/>
    </xf>
    <xf numFmtId="0" fontId="7" fillId="11" borderId="1" xfId="0" applyNumberFormat="1" applyFont="1" applyFill="1" applyBorder="1" applyAlignment="1" applyProtection="1">
      <alignment horizontal="left" vertical="center"/>
      <protection hidden="1"/>
    </xf>
    <xf numFmtId="0" fontId="7" fillId="11" borderId="37" xfId="0" applyNumberFormat="1" applyFont="1" applyFill="1" applyBorder="1" applyAlignment="1" applyProtection="1">
      <alignment horizontal="left" vertical="center"/>
      <protection hidden="1"/>
    </xf>
    <xf numFmtId="0" fontId="7" fillId="5" borderId="1" xfId="0" applyNumberFormat="1" applyFont="1" applyFill="1" applyBorder="1" applyAlignment="1" applyProtection="1">
      <alignment horizontal="left" vertical="center"/>
      <protection hidden="1"/>
    </xf>
    <xf numFmtId="0" fontId="7" fillId="11" borderId="0" xfId="0" applyNumberFormat="1" applyFont="1" applyFill="1" applyBorder="1" applyAlignment="1" applyProtection="1">
      <alignment horizontal="left" vertical="center"/>
      <protection hidden="1"/>
    </xf>
    <xf numFmtId="0" fontId="7" fillId="11" borderId="2" xfId="0" applyNumberFormat="1" applyFont="1" applyFill="1" applyBorder="1" applyAlignment="1" applyProtection="1">
      <alignment horizontal="left" vertical="center"/>
      <protection hidden="1"/>
    </xf>
    <xf numFmtId="0" fontId="7" fillId="5" borderId="1" xfId="0" applyNumberFormat="1" applyFont="1" applyFill="1" applyBorder="1" applyAlignment="1" applyProtection="1">
      <alignment horizontal="left" vertical="center" shrinkToFit="1"/>
      <protection hidden="1"/>
    </xf>
    <xf numFmtId="0" fontId="7" fillId="5" borderId="37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73" fillId="6" borderId="0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Alignment="1" applyProtection="1">
      <alignment horizontal="center" vertical="center" shrinkToFit="1"/>
      <protection hidden="1"/>
    </xf>
    <xf numFmtId="0" fontId="63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NumberFormat="1" applyFont="1" applyFill="1" applyBorder="1" applyAlignment="1" applyProtection="1">
      <alignment vertical="center"/>
      <protection hidden="1"/>
    </xf>
    <xf numFmtId="0" fontId="74" fillId="0" borderId="0" xfId="0" applyNumberFormat="1" applyFont="1" applyAlignment="1" applyProtection="1">
      <alignment horizontal="right" vertical="center" shrinkToFit="1"/>
      <protection hidden="1"/>
    </xf>
    <xf numFmtId="0" fontId="7" fillId="5" borderId="0" xfId="0" applyNumberFormat="1" applyFont="1" applyFill="1" applyBorder="1" applyAlignment="1" applyProtection="1">
      <alignment horizontal="left" vertical="center"/>
      <protection hidden="1"/>
    </xf>
    <xf numFmtId="0" fontId="7" fillId="5" borderId="2" xfId="0" applyNumberFormat="1" applyFont="1" applyFill="1" applyBorder="1" applyAlignment="1" applyProtection="1">
      <alignment horizontal="left" vertical="center"/>
      <protection hidden="1"/>
    </xf>
    <xf numFmtId="0" fontId="7" fillId="5" borderId="37" xfId="0" applyNumberFormat="1" applyFont="1" applyFill="1" applyBorder="1" applyAlignment="1" applyProtection="1">
      <alignment horizontal="left" vertical="center"/>
      <protection hidden="1"/>
    </xf>
    <xf numFmtId="0" fontId="7" fillId="5" borderId="5" xfId="0" applyNumberFormat="1" applyFont="1" applyFill="1" applyBorder="1" applyAlignment="1" applyProtection="1">
      <alignment horizontal="left" vertical="center" shrinkToFit="1"/>
      <protection hidden="1"/>
    </xf>
    <xf numFmtId="0" fontId="7" fillId="5" borderId="42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Protection="1">
      <protection hidden="1"/>
    </xf>
    <xf numFmtId="0" fontId="7" fillId="5" borderId="5" xfId="0" applyNumberFormat="1" applyFont="1" applyFill="1" applyBorder="1" applyAlignment="1" applyProtection="1">
      <alignment horizontal="left" vertical="center"/>
      <protection hidden="1"/>
    </xf>
    <xf numFmtId="0" fontId="10" fillId="5" borderId="42" xfId="0" applyFont="1" applyFill="1" applyBorder="1" applyProtection="1">
      <protection hidden="1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0" fontId="7" fillId="5" borderId="42" xfId="0" applyNumberFormat="1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49" fontId="7" fillId="5" borderId="5" xfId="0" applyNumberFormat="1" applyFont="1" applyFill="1" applyBorder="1" applyAlignment="1" applyProtection="1">
      <alignment horizontal="left" vertical="center"/>
      <protection hidden="1"/>
    </xf>
    <xf numFmtId="49" fontId="7" fillId="5" borderId="42" xfId="0" applyNumberFormat="1" applyFont="1" applyFill="1" applyBorder="1" applyAlignment="1" applyProtection="1">
      <alignment horizontal="left" vertical="center"/>
      <protection hidden="1"/>
    </xf>
    <xf numFmtId="0" fontId="0" fillId="5" borderId="42" xfId="0" applyFill="1" applyBorder="1" applyProtection="1">
      <protection hidden="1"/>
    </xf>
    <xf numFmtId="0" fontId="7" fillId="11" borderId="5" xfId="0" applyNumberFormat="1" applyFont="1" applyFill="1" applyBorder="1" applyAlignment="1" applyProtection="1">
      <alignment horizontal="left" vertical="center"/>
      <protection hidden="1"/>
    </xf>
    <xf numFmtId="0" fontId="7" fillId="11" borderId="42" xfId="0" applyNumberFormat="1" applyFont="1" applyFill="1" applyBorder="1" applyAlignment="1" applyProtection="1">
      <alignment horizontal="left" vertical="center"/>
      <protection hidden="1"/>
    </xf>
    <xf numFmtId="0" fontId="7" fillId="3" borderId="42" xfId="0" applyNumberFormat="1" applyFont="1" applyFill="1" applyBorder="1" applyAlignment="1" applyProtection="1">
      <alignment horizontal="left" vertical="center"/>
      <protection hidden="1"/>
    </xf>
    <xf numFmtId="0" fontId="7" fillId="3" borderId="37" xfId="0" applyNumberFormat="1" applyFont="1" applyFill="1" applyBorder="1" applyAlignment="1" applyProtection="1">
      <alignment horizontal="left" vertical="center"/>
      <protection hidden="1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0" fontId="52" fillId="0" borderId="0" xfId="0" applyNumberFormat="1" applyFont="1" applyFill="1" applyBorder="1" applyAlignment="1" applyProtection="1">
      <alignment horizontal="left" vertical="center"/>
      <protection hidden="1"/>
    </xf>
    <xf numFmtId="0" fontId="34" fillId="0" borderId="29" xfId="4" applyFont="1" applyFill="1" applyBorder="1" applyAlignment="1" applyProtection="1">
      <alignment horizontal="center" vertical="center" shrinkToFit="1"/>
      <protection hidden="1"/>
    </xf>
    <xf numFmtId="0" fontId="42" fillId="0" borderId="43" xfId="4" applyNumberFormat="1" applyFont="1" applyFill="1" applyBorder="1" applyAlignment="1" applyProtection="1">
      <alignment horizontal="center" vertical="center" shrinkToFit="1"/>
      <protection hidden="1"/>
    </xf>
    <xf numFmtId="0" fontId="38" fillId="0" borderId="29" xfId="4" applyFont="1" applyFill="1" applyBorder="1" applyAlignment="1" applyProtection="1">
      <alignment horizontal="center" vertical="center" shrinkToFit="1"/>
      <protection hidden="1"/>
    </xf>
    <xf numFmtId="0" fontId="39" fillId="0" borderId="0" xfId="4" applyFont="1" applyFill="1" applyBorder="1" applyAlignment="1" applyProtection="1">
      <alignment horizontal="center"/>
      <protection hidden="1"/>
    </xf>
    <xf numFmtId="0" fontId="45" fillId="0" borderId="29" xfId="4" applyFont="1" applyFill="1" applyBorder="1" applyAlignment="1" applyProtection="1">
      <alignment horizontal="center" shrinkToFit="1"/>
      <protection hidden="1"/>
    </xf>
    <xf numFmtId="0" fontId="46" fillId="0" borderId="44" xfId="4" applyFont="1" applyFill="1" applyBorder="1" applyAlignment="1">
      <alignment horizontal="center" vertical="center"/>
    </xf>
    <xf numFmtId="0" fontId="46" fillId="0" borderId="39" xfId="4" applyFont="1" applyFill="1" applyBorder="1" applyAlignment="1">
      <alignment horizontal="center" vertical="center"/>
    </xf>
    <xf numFmtId="0" fontId="47" fillId="0" borderId="44" xfId="4" applyFont="1" applyFill="1" applyBorder="1" applyAlignment="1">
      <alignment horizontal="center" vertical="center"/>
    </xf>
    <xf numFmtId="0" fontId="47" fillId="0" borderId="39" xfId="4" applyFont="1" applyFill="1" applyBorder="1" applyAlignment="1">
      <alignment horizontal="center" vertical="center"/>
    </xf>
    <xf numFmtId="0" fontId="1" fillId="0" borderId="28" xfId="4" applyFont="1" applyFill="1" applyBorder="1" applyAlignment="1">
      <alignment horizontal="center"/>
    </xf>
    <xf numFmtId="0" fontId="34" fillId="0" borderId="29" xfId="4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0" applyNumberFormat="1" applyFont="1" applyAlignment="1" applyProtection="1">
      <alignment vertical="center"/>
      <protection locked="0"/>
    </xf>
    <xf numFmtId="49" fontId="7" fillId="10" borderId="0" xfId="0" applyNumberFormat="1" applyFont="1" applyFill="1" applyBorder="1" applyAlignment="1" applyProtection="1">
      <alignment vertical="center"/>
      <protection locked="0"/>
    </xf>
    <xf numFmtId="49" fontId="6" fillId="10" borderId="0" xfId="0" applyNumberFormat="1" applyFont="1" applyFill="1" applyBorder="1" applyAlignment="1" applyProtection="1">
      <alignment vertical="center"/>
      <protection locked="0"/>
    </xf>
    <xf numFmtId="49" fontId="7" fillId="10" borderId="0" xfId="0" applyNumberFormat="1" applyFont="1" applyFill="1" applyBorder="1" applyAlignment="1" applyProtection="1">
      <alignment horizontal="left" vertical="center"/>
      <protection locked="0"/>
    </xf>
  </cellXfs>
  <cellStyles count="10">
    <cellStyle name="Normalny" xfId="0" builtinId="0"/>
    <cellStyle name="Normalny 2" xfId="1"/>
    <cellStyle name="Normalny 2 2" xfId="2"/>
    <cellStyle name="Normalny 2 2 2" xfId="3"/>
    <cellStyle name="Normalny 2 2 2 2" xfId="4"/>
    <cellStyle name="Normalny 2 3" xfId="5"/>
    <cellStyle name="Normalny 3" xfId="6"/>
    <cellStyle name="Normalny 3 2" xfId="9"/>
    <cellStyle name="Normalny 4" xfId="7"/>
    <cellStyle name="Normalny 5" xfId="8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57150</xdr:rowOff>
    </xdr:to>
    <xdr:pic>
      <xdr:nvPicPr>
        <xdr:cNvPr id="2057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28575</xdr:rowOff>
    </xdr:from>
    <xdr:to>
      <xdr:col>2</xdr:col>
      <xdr:colOff>190500</xdr:colOff>
      <xdr:row>71</xdr:row>
      <xdr:rowOff>238125</xdr:rowOff>
    </xdr:to>
    <xdr:pic>
      <xdr:nvPicPr>
        <xdr:cNvPr id="3097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183225"/>
          <a:ext cx="819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57150</xdr:rowOff>
    </xdr:to>
    <xdr:pic>
      <xdr:nvPicPr>
        <xdr:cNvPr id="3098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2</xdr:col>
      <xdr:colOff>19050</xdr:colOff>
      <xdr:row>41</xdr:row>
      <xdr:rowOff>57150</xdr:rowOff>
    </xdr:to>
    <xdr:pic>
      <xdr:nvPicPr>
        <xdr:cNvPr id="3099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334625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47625</xdr:rowOff>
    </xdr:to>
    <xdr:pic>
      <xdr:nvPicPr>
        <xdr:cNvPr id="4105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7</xdr:col>
      <xdr:colOff>104775</xdr:colOff>
      <xdr:row>2</xdr:row>
      <xdr:rowOff>152400</xdr:rowOff>
    </xdr:to>
    <xdr:pic>
      <xdr:nvPicPr>
        <xdr:cNvPr id="1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50"/>
          <a:ext cx="38100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419100</xdr:colOff>
      <xdr:row>0</xdr:row>
      <xdr:rowOff>19050</xdr:rowOff>
    </xdr:from>
    <xdr:to>
      <xdr:col>20</xdr:col>
      <xdr:colOff>104775</xdr:colOff>
      <xdr:row>2</xdr:row>
      <xdr:rowOff>152400</xdr:rowOff>
    </xdr:to>
    <xdr:pic>
      <xdr:nvPicPr>
        <xdr:cNvPr id="1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2800" y="19050"/>
          <a:ext cx="38100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419100</xdr:colOff>
      <xdr:row>19</xdr:row>
      <xdr:rowOff>9525</xdr:rowOff>
    </xdr:from>
    <xdr:to>
      <xdr:col>7</xdr:col>
      <xdr:colOff>104775</xdr:colOff>
      <xdr:row>21</xdr:row>
      <xdr:rowOff>142875</xdr:rowOff>
    </xdr:to>
    <xdr:pic>
      <xdr:nvPicPr>
        <xdr:cNvPr id="1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3914775"/>
          <a:ext cx="38100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409575</xdr:colOff>
      <xdr:row>19</xdr:row>
      <xdr:rowOff>19050</xdr:rowOff>
    </xdr:from>
    <xdr:to>
      <xdr:col>20</xdr:col>
      <xdr:colOff>95250</xdr:colOff>
      <xdr:row>21</xdr:row>
      <xdr:rowOff>152400</xdr:rowOff>
    </xdr:to>
    <xdr:pic>
      <xdr:nvPicPr>
        <xdr:cNvPr id="1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3924300"/>
          <a:ext cx="38100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B1:Q60"/>
  <sheetViews>
    <sheetView zoomScale="60" zoomScaleNormal="60" workbookViewId="0">
      <selection activeCell="C4" sqref="C4"/>
    </sheetView>
  </sheetViews>
  <sheetFormatPr defaultColWidth="9.109375" defaultRowHeight="13.8"/>
  <cols>
    <col min="1" max="1" width="11.5546875" style="85" customWidth="1"/>
    <col min="2" max="2" width="52.6640625" style="81" customWidth="1"/>
    <col min="3" max="3" width="119.88671875" style="82" bestFit="1" customWidth="1"/>
    <col min="4" max="4" width="15.6640625" style="83" customWidth="1"/>
    <col min="5" max="5" width="29" style="82" customWidth="1"/>
    <col min="6" max="6" width="28.88671875" style="84" customWidth="1"/>
    <col min="7" max="7" width="13.5546875" style="83" customWidth="1"/>
    <col min="8" max="8" width="11.5546875" style="85" customWidth="1"/>
    <col min="9" max="16384" width="9.109375" style="85"/>
  </cols>
  <sheetData>
    <row r="1" spans="2:17" ht="20.100000000000001" customHeight="1" thickBot="1"/>
    <row r="2" spans="2:17" ht="28.5" customHeight="1" thickBot="1">
      <c r="B2" s="370" t="s">
        <v>28</v>
      </c>
      <c r="C2" s="371"/>
    </row>
    <row r="3" spans="2:17" ht="28.5" customHeight="1">
      <c r="B3" s="86" t="s">
        <v>29</v>
      </c>
      <c r="C3" s="360" t="s">
        <v>188</v>
      </c>
      <c r="D3" s="87"/>
      <c r="E3" s="88"/>
      <c r="F3" s="88"/>
      <c r="G3" s="89"/>
      <c r="O3" s="90"/>
      <c r="P3" s="91"/>
      <c r="Q3" s="92"/>
    </row>
    <row r="4" spans="2:17" ht="28.5" customHeight="1">
      <c r="B4" s="93" t="s">
        <v>30</v>
      </c>
      <c r="C4" s="361" t="s">
        <v>167</v>
      </c>
      <c r="D4" s="87"/>
      <c r="E4" s="88"/>
      <c r="F4" s="88"/>
      <c r="G4" s="89"/>
      <c r="O4" s="90"/>
      <c r="P4" s="94"/>
      <c r="Q4" s="92"/>
    </row>
    <row r="5" spans="2:17" ht="28.5" customHeight="1">
      <c r="B5" s="95" t="s">
        <v>31</v>
      </c>
      <c r="C5" s="360" t="s">
        <v>168</v>
      </c>
      <c r="D5" s="96" t="str">
        <f>"- w formacie dd.mm.rrrr"</f>
        <v>- w formacie dd.mm.rrrr</v>
      </c>
      <c r="E5" s="88"/>
      <c r="F5" s="88"/>
      <c r="G5" s="89"/>
      <c r="O5" s="90"/>
      <c r="P5" s="94"/>
      <c r="Q5" s="92"/>
    </row>
    <row r="6" spans="2:17" ht="28.5" customHeight="1">
      <c r="B6" s="93" t="s">
        <v>32</v>
      </c>
      <c r="C6" s="361" t="s">
        <v>169</v>
      </c>
      <c r="D6" s="87"/>
      <c r="E6" s="88"/>
      <c r="F6" s="88"/>
      <c r="G6" s="89"/>
      <c r="O6" s="90"/>
      <c r="P6" s="94"/>
      <c r="Q6" s="92"/>
    </row>
    <row r="7" spans="2:17" ht="28.5" customHeight="1">
      <c r="B7" s="95" t="s">
        <v>139</v>
      </c>
      <c r="C7" s="360" t="s">
        <v>170</v>
      </c>
      <c r="D7" s="96" t="str">
        <f>"- jeśli nie ma obsługi komputerowej pozostawić pustą komórkę"</f>
        <v>- jeśli nie ma obsługi komputerowej pozostawić pustą komórkę</v>
      </c>
      <c r="E7" s="88"/>
      <c r="F7" s="88"/>
      <c r="G7" s="89"/>
      <c r="O7" s="90"/>
      <c r="P7" s="94"/>
      <c r="Q7" s="92"/>
    </row>
    <row r="8" spans="2:17" ht="28.5" customHeight="1">
      <c r="B8" s="93" t="s">
        <v>33</v>
      </c>
      <c r="C8" s="361" t="s">
        <v>171</v>
      </c>
      <c r="D8" s="96" t="str">
        <f>"- np. gra pojedyncza juniorek"</f>
        <v>- np. gra pojedyncza juniorek</v>
      </c>
      <c r="E8" s="88"/>
      <c r="F8" s="88"/>
      <c r="G8" s="89"/>
      <c r="O8" s="90"/>
      <c r="P8" s="94"/>
      <c r="Q8" s="92"/>
    </row>
    <row r="9" spans="2:17" ht="28.5" customHeight="1" thickBot="1">
      <c r="B9" s="97" t="s">
        <v>34</v>
      </c>
      <c r="C9" s="362" t="s">
        <v>171</v>
      </c>
      <c r="D9" s="96" t="str">
        <f>"- jeśli nie stosuje się, wpisać to samo co w Konkurencja"</f>
        <v>- jeśli nie stosuje się, wpisać to samo co w Konkurencja</v>
      </c>
      <c r="E9" s="88"/>
      <c r="F9" s="88"/>
      <c r="G9" s="89"/>
      <c r="O9" s="90"/>
      <c r="P9" s="94"/>
      <c r="Q9" s="92"/>
    </row>
    <row r="10" spans="2:17" ht="20.100000000000001" customHeight="1">
      <c r="B10" s="98"/>
      <c r="C10" s="99"/>
      <c r="D10" s="87"/>
      <c r="E10" s="88"/>
      <c r="F10" s="88"/>
      <c r="G10" s="89"/>
      <c r="O10" s="90"/>
      <c r="P10" s="94"/>
      <c r="Q10" s="92"/>
    </row>
    <row r="11" spans="2:17" ht="20.100000000000001" customHeight="1">
      <c r="B11" s="98"/>
      <c r="C11" s="99"/>
      <c r="D11" s="87"/>
      <c r="E11" s="88"/>
      <c r="F11" s="88"/>
      <c r="G11" s="89"/>
      <c r="O11" s="100"/>
      <c r="P11" s="94"/>
      <c r="Q11" s="92"/>
    </row>
    <row r="12" spans="2:17" ht="20.100000000000001" customHeight="1">
      <c r="B12" s="98"/>
      <c r="C12" s="99"/>
      <c r="D12" s="87"/>
      <c r="E12" s="88"/>
      <c r="F12" s="88"/>
      <c r="G12" s="89"/>
      <c r="O12" s="90"/>
      <c r="P12" s="94"/>
      <c r="Q12" s="92"/>
    </row>
    <row r="13" spans="2:17" ht="20.100000000000001" customHeight="1">
      <c r="B13" s="98"/>
      <c r="C13" s="99"/>
      <c r="D13" s="87"/>
      <c r="E13" s="88"/>
      <c r="F13" s="88"/>
      <c r="G13" s="89"/>
      <c r="O13" s="90"/>
      <c r="P13" s="94"/>
      <c r="Q13" s="92"/>
    </row>
    <row r="14" spans="2:17" ht="20.100000000000001" customHeight="1">
      <c r="B14" s="98"/>
      <c r="C14" s="99"/>
      <c r="D14" s="87"/>
      <c r="E14" s="88"/>
      <c r="F14" s="88"/>
      <c r="G14" s="89"/>
      <c r="O14" s="90"/>
      <c r="P14" s="94"/>
      <c r="Q14" s="92"/>
    </row>
    <row r="15" spans="2:17" ht="20.100000000000001" customHeight="1">
      <c r="B15" s="98"/>
      <c r="C15" s="99"/>
      <c r="D15" s="87"/>
      <c r="E15" s="88"/>
      <c r="F15" s="88"/>
      <c r="G15" s="89"/>
      <c r="O15" s="90"/>
      <c r="P15" s="94"/>
      <c r="Q15" s="92"/>
    </row>
    <row r="16" spans="2:17" ht="20.100000000000001" customHeight="1">
      <c r="B16" s="98"/>
      <c r="C16" s="99"/>
      <c r="D16" s="87"/>
      <c r="E16" s="88"/>
      <c r="F16" s="88"/>
      <c r="G16" s="89"/>
      <c r="O16" s="90"/>
      <c r="P16" s="94"/>
      <c r="Q16" s="92"/>
    </row>
    <row r="17" spans="2:17" ht="20.100000000000001" customHeight="1">
      <c r="B17" s="98"/>
      <c r="C17" s="99"/>
      <c r="D17" s="87"/>
      <c r="E17" s="88"/>
      <c r="F17" s="88"/>
      <c r="G17" s="89"/>
      <c r="O17" s="90"/>
      <c r="P17" s="94"/>
      <c r="Q17" s="92"/>
    </row>
    <row r="18" spans="2:17" ht="20.100000000000001" customHeight="1"/>
    <row r="19" spans="2:17" ht="20.100000000000001" customHeight="1">
      <c r="G19" s="101"/>
    </row>
    <row r="20" spans="2:17" ht="20.100000000000001" customHeight="1"/>
    <row r="21" spans="2:17" ht="20.100000000000001" customHeight="1"/>
    <row r="22" spans="2:17" ht="20.100000000000001" customHeight="1"/>
    <row r="23" spans="2:17" ht="20.100000000000001" customHeight="1"/>
    <row r="24" spans="2:17" ht="20.100000000000001" customHeight="1">
      <c r="C24" s="99"/>
      <c r="D24" s="87"/>
      <c r="E24" s="88"/>
      <c r="F24" s="88"/>
      <c r="G24" s="89"/>
    </row>
    <row r="25" spans="2:17" ht="20.100000000000001" customHeight="1">
      <c r="C25" s="99"/>
      <c r="D25" s="87"/>
      <c r="E25" s="88"/>
      <c r="F25" s="88"/>
      <c r="G25" s="89"/>
    </row>
    <row r="26" spans="2:17" ht="20.100000000000001" customHeight="1">
      <c r="C26" s="99"/>
      <c r="D26" s="87"/>
      <c r="E26" s="88"/>
      <c r="F26" s="88"/>
      <c r="G26" s="89"/>
    </row>
    <row r="27" spans="2:17" ht="20.100000000000001" customHeight="1"/>
    <row r="28" spans="2:17" ht="20.100000000000001" customHeight="1"/>
    <row r="29" spans="2:17" ht="20.100000000000001" customHeight="1"/>
    <row r="30" spans="2:17" ht="20.100000000000001" customHeight="1"/>
    <row r="31" spans="2:17" ht="20.100000000000001" customHeight="1"/>
    <row r="32" spans="2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1">
    <mergeCell ref="B2:C2"/>
  </mergeCells>
  <printOptions horizontalCentered="1"/>
  <pageMargins left="0.39370078740157483" right="0.39370078740157483" top="0.23622047244094491" bottom="0.19685039370078741" header="0" footer="0.19685039370078741"/>
  <pageSetup paperSize="9" scale="34" orientation="portrait" horizontalDpi="4294967293" r:id="rId1"/>
  <headerFooter alignWithMargins="0">
    <oddFooter>&amp;L&amp;"-,Kursywa"&amp;12aktualizacja &amp;D godz. &amp;T&amp;C&amp;"-,Pogrubiony"&amp;12Wydział Rozgrywek PZTS&amp;R&amp;"-,Kursywa"&amp;12&amp;P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tabColor rgb="FFFFC000"/>
    <pageSetUpPr fitToPage="1"/>
  </sheetPr>
  <dimension ref="A1:J92"/>
  <sheetViews>
    <sheetView zoomScale="70" zoomScaleNormal="70" workbookViewId="0">
      <selection activeCell="G18" sqref="G18"/>
    </sheetView>
  </sheetViews>
  <sheetFormatPr defaultColWidth="9.109375" defaultRowHeight="20.100000000000001" customHeight="1"/>
  <cols>
    <col min="1" max="1" width="7.88671875" style="2" customWidth="1"/>
    <col min="2" max="2" width="8.33203125" style="37" customWidth="1"/>
    <col min="3" max="3" width="40.6640625" style="77" customWidth="1"/>
    <col min="4" max="4" width="24.6640625" style="77" customWidth="1"/>
    <col min="5" max="5" width="16.44140625" style="2" customWidth="1"/>
    <col min="6" max="6" width="51.6640625" style="2" customWidth="1"/>
    <col min="7" max="7" width="13" style="2" customWidth="1"/>
    <col min="8" max="8" width="7.88671875" style="2" customWidth="1"/>
    <col min="9" max="16384" width="9.109375" style="2"/>
  </cols>
  <sheetData>
    <row r="1" spans="1:10" ht="43.5" customHeight="1">
      <c r="A1" s="265"/>
      <c r="B1" s="293"/>
      <c r="C1" s="376" t="str">
        <f>IF(info!C3="","",CONCATENATE(info!C3,", ",info!C4," ",info!C5))</f>
        <v>64. Mistrzostwa Polski Kolejarzy, Suchedniów 21-23.04.2023r.</v>
      </c>
      <c r="D1" s="376"/>
      <c r="E1" s="376"/>
      <c r="F1" s="376"/>
      <c r="G1" s="376"/>
      <c r="H1" s="376"/>
    </row>
    <row r="2" spans="1:10" ht="21" customHeight="1">
      <c r="A2" s="294"/>
      <c r="B2" s="294"/>
      <c r="C2" s="294"/>
      <c r="D2" s="294"/>
      <c r="E2" s="294"/>
      <c r="F2" s="294"/>
      <c r="G2" s="294"/>
      <c r="H2" s="294"/>
    </row>
    <row r="3" spans="1:10" ht="28.5" customHeight="1">
      <c r="A3" s="372" t="str">
        <f>IF(info!C8="","",info!C8)</f>
        <v>M2</v>
      </c>
      <c r="B3" s="373"/>
      <c r="C3" s="373"/>
      <c r="D3" s="373"/>
      <c r="E3" s="373"/>
      <c r="F3" s="373"/>
      <c r="G3" s="373"/>
      <c r="H3" s="373"/>
    </row>
    <row r="4" spans="1:10" ht="18.899999999999999" customHeight="1">
      <c r="A4" s="374" t="s">
        <v>133</v>
      </c>
      <c r="B4" s="375"/>
      <c r="C4" s="375"/>
      <c r="D4" s="375"/>
      <c r="E4" s="375"/>
      <c r="F4" s="375"/>
      <c r="G4" s="375"/>
      <c r="H4" s="375"/>
    </row>
    <row r="5" spans="1:10" ht="24.75" customHeight="1">
      <c r="A5" s="277"/>
      <c r="B5" s="289"/>
      <c r="C5" s="279"/>
      <c r="D5" s="279"/>
      <c r="E5" s="279"/>
      <c r="F5" s="279"/>
      <c r="G5" s="289"/>
      <c r="H5" s="277"/>
    </row>
    <row r="6" spans="1:10" ht="24.75" customHeight="1">
      <c r="A6" s="295"/>
      <c r="B6" s="276" t="s">
        <v>134</v>
      </c>
      <c r="C6" s="276" t="s">
        <v>135</v>
      </c>
      <c r="D6" s="276" t="s">
        <v>136</v>
      </c>
      <c r="E6" s="276" t="s">
        <v>137</v>
      </c>
      <c r="F6" s="276" t="s">
        <v>163</v>
      </c>
      <c r="G6" s="276" t="s">
        <v>138</v>
      </c>
      <c r="H6" s="295"/>
    </row>
    <row r="7" spans="1:10" ht="24.75" customHeight="1">
      <c r="A7" s="277"/>
      <c r="B7" s="289"/>
      <c r="C7" s="279"/>
      <c r="D7" s="279"/>
      <c r="E7" s="279"/>
      <c r="F7" s="279"/>
      <c r="G7" s="289"/>
      <c r="H7" s="277"/>
    </row>
    <row r="8" spans="1:10" ht="24.75" customHeight="1">
      <c r="A8" s="277"/>
      <c r="B8" s="296" t="s">
        <v>4</v>
      </c>
      <c r="C8" s="367" t="s">
        <v>172</v>
      </c>
      <c r="D8" s="297"/>
      <c r="E8" s="298"/>
      <c r="F8" s="367" t="s">
        <v>182</v>
      </c>
      <c r="G8" s="299" t="s">
        <v>164</v>
      </c>
      <c r="H8" s="277"/>
      <c r="I8" s="38"/>
      <c r="J8" s="38"/>
    </row>
    <row r="9" spans="1:10" ht="24.75" customHeight="1">
      <c r="A9" s="277"/>
      <c r="B9" s="296" t="s">
        <v>3</v>
      </c>
      <c r="C9" s="368" t="s">
        <v>181</v>
      </c>
      <c r="D9" s="297"/>
      <c r="E9" s="298"/>
      <c r="F9" s="368" t="s">
        <v>187</v>
      </c>
      <c r="G9" s="299" t="s">
        <v>164</v>
      </c>
      <c r="H9" s="277"/>
      <c r="I9" s="38"/>
      <c r="J9" s="38"/>
    </row>
    <row r="10" spans="1:10" ht="24.75" customHeight="1">
      <c r="A10" s="277"/>
      <c r="B10" s="296" t="s">
        <v>5</v>
      </c>
      <c r="C10" s="368" t="s">
        <v>179</v>
      </c>
      <c r="D10" s="297"/>
      <c r="E10" s="298"/>
      <c r="F10" s="368" t="s">
        <v>186</v>
      </c>
      <c r="G10" s="299" t="s">
        <v>164</v>
      </c>
      <c r="H10" s="277"/>
      <c r="J10" s="38"/>
    </row>
    <row r="11" spans="1:10" ht="24.75" customHeight="1">
      <c r="A11" s="277"/>
      <c r="B11" s="296" t="s">
        <v>6</v>
      </c>
      <c r="C11" s="368" t="s">
        <v>178</v>
      </c>
      <c r="D11" s="297"/>
      <c r="E11" s="298"/>
      <c r="F11" s="368" t="s">
        <v>185</v>
      </c>
      <c r="G11" s="299" t="s">
        <v>164</v>
      </c>
      <c r="H11" s="277"/>
      <c r="I11" s="38"/>
      <c r="J11" s="38"/>
    </row>
    <row r="12" spans="1:10" ht="24.75" customHeight="1">
      <c r="A12" s="277"/>
      <c r="B12" s="296" t="s">
        <v>7</v>
      </c>
      <c r="C12" s="368" t="s">
        <v>174</v>
      </c>
      <c r="D12" s="297"/>
      <c r="E12" s="298"/>
      <c r="F12" s="368" t="s">
        <v>183</v>
      </c>
      <c r="G12" s="76" t="s">
        <v>164</v>
      </c>
      <c r="H12" s="277"/>
      <c r="I12" s="38"/>
      <c r="J12" s="38"/>
    </row>
    <row r="13" spans="1:10" ht="24.75" customHeight="1">
      <c r="A13" s="277"/>
      <c r="B13" s="296" t="s">
        <v>8</v>
      </c>
      <c r="C13" s="368" t="s">
        <v>177</v>
      </c>
      <c r="D13" s="297"/>
      <c r="E13" s="298"/>
      <c r="F13" s="368" t="s">
        <v>184</v>
      </c>
      <c r="G13" s="299" t="s">
        <v>164</v>
      </c>
      <c r="H13" s="277"/>
      <c r="I13" s="38"/>
      <c r="J13" s="38"/>
    </row>
    <row r="14" spans="1:10" ht="24.75" customHeight="1">
      <c r="A14" s="277"/>
      <c r="B14" s="296" t="s">
        <v>9</v>
      </c>
      <c r="C14" s="368" t="s">
        <v>175</v>
      </c>
      <c r="D14" s="297"/>
      <c r="E14" s="298"/>
      <c r="F14" s="368" t="s">
        <v>183</v>
      </c>
      <c r="G14" s="299" t="s">
        <v>164</v>
      </c>
      <c r="H14" s="277"/>
      <c r="I14" s="38"/>
      <c r="J14" s="38"/>
    </row>
    <row r="15" spans="1:10" ht="24.75" customHeight="1">
      <c r="A15" s="277"/>
      <c r="B15" s="296" t="s">
        <v>10</v>
      </c>
      <c r="C15" s="367" t="s">
        <v>173</v>
      </c>
      <c r="D15" s="297"/>
      <c r="E15" s="298"/>
      <c r="F15" s="367" t="s">
        <v>182</v>
      </c>
      <c r="G15" s="299" t="s">
        <v>164</v>
      </c>
      <c r="H15" s="277"/>
      <c r="I15" s="377"/>
      <c r="J15" s="377"/>
    </row>
    <row r="16" spans="1:10" ht="24.75" customHeight="1">
      <c r="A16" s="277"/>
      <c r="B16" s="296" t="s">
        <v>11</v>
      </c>
      <c r="C16" s="368" t="s">
        <v>176</v>
      </c>
      <c r="D16" s="297"/>
      <c r="E16" s="298"/>
      <c r="F16" s="368" t="s">
        <v>184</v>
      </c>
      <c r="G16" s="299" t="s">
        <v>164</v>
      </c>
      <c r="H16" s="277"/>
      <c r="I16" s="377"/>
      <c r="J16" s="377"/>
    </row>
    <row r="17" spans="1:10" ht="24.75" customHeight="1">
      <c r="B17" s="296" t="s">
        <v>12</v>
      </c>
      <c r="C17" s="368" t="s">
        <v>180</v>
      </c>
      <c r="D17" s="297"/>
      <c r="E17" s="298"/>
      <c r="F17" s="368" t="s">
        <v>186</v>
      </c>
      <c r="G17" s="299" t="s">
        <v>164</v>
      </c>
      <c r="I17" s="38"/>
      <c r="J17" s="38"/>
    </row>
    <row r="18" spans="1:10" ht="24.75" customHeight="1">
      <c r="B18" s="296" t="s">
        <v>13</v>
      </c>
      <c r="C18" s="426" t="s">
        <v>189</v>
      </c>
      <c r="D18" s="73"/>
      <c r="E18" s="366"/>
      <c r="F18" s="369" t="s">
        <v>190</v>
      </c>
      <c r="G18" s="76" t="s">
        <v>164</v>
      </c>
      <c r="I18" s="38"/>
      <c r="J18" s="38"/>
    </row>
    <row r="19" spans="1:10" ht="24.75" customHeight="1">
      <c r="B19" s="296" t="s">
        <v>14</v>
      </c>
      <c r="C19" s="359" t="s">
        <v>164</v>
      </c>
      <c r="D19" s="73"/>
      <c r="E19" s="366"/>
      <c r="F19" s="284" t="s">
        <v>164</v>
      </c>
      <c r="G19" s="76" t="s">
        <v>164</v>
      </c>
      <c r="I19" s="38"/>
      <c r="J19" s="38"/>
    </row>
    <row r="20" spans="1:10" ht="24.75" customHeight="1">
      <c r="B20" s="296"/>
      <c r="C20" s="72"/>
      <c r="D20" s="73"/>
      <c r="E20" s="74"/>
      <c r="F20" s="284"/>
      <c r="G20" s="76"/>
      <c r="J20" s="38"/>
    </row>
    <row r="21" spans="1:10" ht="24.75" customHeight="1">
      <c r="B21" s="296"/>
      <c r="C21" s="72"/>
      <c r="D21" s="73"/>
      <c r="E21" s="74"/>
      <c r="F21" s="75"/>
      <c r="G21" s="76"/>
      <c r="J21" s="38"/>
    </row>
    <row r="22" spans="1:10" ht="24.75" customHeight="1">
      <c r="B22" s="296"/>
      <c r="C22" s="283"/>
      <c r="D22" s="297"/>
      <c r="E22" s="298"/>
      <c r="F22" s="284"/>
      <c r="G22" s="299"/>
      <c r="J22" s="38"/>
    </row>
    <row r="23" spans="1:10" ht="24.75" customHeight="1">
      <c r="B23" s="296"/>
      <c r="C23" s="72"/>
      <c r="D23" s="73"/>
      <c r="E23" s="74"/>
      <c r="F23" s="75"/>
      <c r="G23" s="76"/>
      <c r="J23" s="38"/>
    </row>
    <row r="24" spans="1:10" ht="20.100000000000001" customHeight="1">
      <c r="B24" s="289"/>
      <c r="C24" s="279"/>
      <c r="D24" s="279"/>
      <c r="E24" s="279"/>
      <c r="F24" s="279"/>
      <c r="G24" s="289"/>
      <c r="H24" s="277"/>
    </row>
    <row r="25" spans="1:10" ht="20.100000000000001" customHeight="1">
      <c r="A25" s="300"/>
      <c r="B25" s="1"/>
      <c r="C25" s="199"/>
      <c r="D25" s="199"/>
      <c r="E25" s="200"/>
      <c r="F25" s="200"/>
      <c r="G25" s="301"/>
      <c r="H25" s="288"/>
    </row>
    <row r="26" spans="1:10" ht="20.100000000000001" customHeight="1">
      <c r="B26" s="289"/>
      <c r="C26" s="279"/>
      <c r="D26" s="279"/>
      <c r="E26" s="279"/>
      <c r="F26" s="279"/>
      <c r="G26" s="277"/>
      <c r="H26" s="277"/>
    </row>
    <row r="27" spans="1:10" ht="20.100000000000001" customHeight="1">
      <c r="B27" s="289"/>
      <c r="C27" s="279"/>
      <c r="D27" s="279"/>
      <c r="E27" s="279"/>
      <c r="F27" s="279"/>
      <c r="G27" s="289"/>
      <c r="H27" s="201"/>
    </row>
    <row r="28" spans="1:10" ht="20.100000000000001" customHeight="1">
      <c r="B28" s="289"/>
      <c r="C28" s="279"/>
      <c r="D28" s="279"/>
      <c r="E28" s="279"/>
      <c r="F28" s="279"/>
      <c r="G28" s="289"/>
      <c r="H28" s="277"/>
    </row>
    <row r="29" spans="1:10" ht="20.100000000000001" customHeight="1">
      <c r="B29" s="289"/>
      <c r="C29" s="279"/>
      <c r="D29" s="279"/>
      <c r="E29" s="279"/>
      <c r="F29" s="279"/>
      <c r="G29" s="289"/>
      <c r="H29" s="277"/>
    </row>
    <row r="30" spans="1:10" ht="20.100000000000001" customHeight="1">
      <c r="B30" s="289"/>
      <c r="C30" s="279"/>
      <c r="D30" s="279"/>
      <c r="E30" s="279"/>
      <c r="F30" s="279"/>
      <c r="G30" s="289"/>
      <c r="H30" s="277"/>
    </row>
    <row r="31" spans="1:10" ht="20.100000000000001" customHeight="1">
      <c r="B31" s="289"/>
      <c r="C31" s="279"/>
      <c r="D31" s="279"/>
      <c r="E31" s="279"/>
      <c r="F31" s="279"/>
      <c r="G31" s="289"/>
      <c r="H31" s="277"/>
    </row>
    <row r="32" spans="1:10" ht="20.100000000000001" customHeight="1">
      <c r="B32" s="289"/>
      <c r="C32" s="279"/>
      <c r="D32" s="279"/>
      <c r="E32" s="279"/>
      <c r="F32" s="279"/>
      <c r="G32" s="289"/>
      <c r="H32" s="277"/>
    </row>
    <row r="33" spans="2:7" ht="20.100000000000001" customHeight="1">
      <c r="B33" s="289"/>
      <c r="C33" s="279"/>
      <c r="D33" s="279"/>
      <c r="E33" s="279"/>
      <c r="F33" s="279"/>
      <c r="G33" s="289"/>
    </row>
    <row r="34" spans="2:7" ht="20.100000000000001" customHeight="1">
      <c r="B34" s="289"/>
      <c r="C34" s="279"/>
      <c r="D34" s="279"/>
      <c r="E34" s="279"/>
      <c r="F34" s="279"/>
      <c r="G34" s="289"/>
    </row>
    <row r="35" spans="2:7" ht="20.100000000000001" customHeight="1">
      <c r="B35" s="289"/>
      <c r="C35" s="279"/>
      <c r="D35" s="279"/>
      <c r="E35" s="279"/>
      <c r="F35" s="279"/>
      <c r="G35" s="289"/>
    </row>
    <row r="36" spans="2:7" ht="20.100000000000001" customHeight="1">
      <c r="B36" s="289"/>
      <c r="C36" s="72"/>
      <c r="D36" s="73"/>
      <c r="E36" s="74"/>
      <c r="F36" s="75"/>
      <c r="G36" s="76"/>
    </row>
    <row r="37" spans="2:7" ht="20.100000000000001" customHeight="1">
      <c r="B37" s="289"/>
      <c r="C37" s="72"/>
      <c r="D37" s="73"/>
      <c r="E37" s="74"/>
      <c r="F37" s="284"/>
      <c r="G37" s="76"/>
    </row>
    <row r="38" spans="2:7" ht="20.100000000000001" customHeight="1">
      <c r="B38" s="289"/>
      <c r="C38" s="72"/>
      <c r="D38" s="73"/>
      <c r="E38" s="74"/>
      <c r="F38" s="75"/>
      <c r="G38" s="76"/>
    </row>
    <row r="39" spans="2:7" ht="20.100000000000001" customHeight="1">
      <c r="B39" s="289"/>
      <c r="C39" s="72"/>
      <c r="D39" s="73"/>
      <c r="E39" s="74"/>
      <c r="F39" s="75"/>
      <c r="G39" s="76"/>
    </row>
    <row r="40" spans="2:7" ht="20.100000000000001" customHeight="1">
      <c r="B40" s="289"/>
      <c r="C40" s="72"/>
      <c r="D40" s="73"/>
      <c r="E40" s="74"/>
      <c r="F40" s="75"/>
      <c r="G40" s="76"/>
    </row>
    <row r="41" spans="2:7" ht="20.100000000000001" customHeight="1">
      <c r="B41" s="289"/>
      <c r="C41" s="72"/>
      <c r="D41" s="73"/>
      <c r="E41" s="74"/>
      <c r="F41" s="75"/>
      <c r="G41" s="76"/>
    </row>
    <row r="42" spans="2:7" ht="20.100000000000001" customHeight="1">
      <c r="B42" s="289"/>
      <c r="C42" s="283"/>
      <c r="D42" s="297"/>
      <c r="E42" s="298"/>
      <c r="F42" s="284"/>
      <c r="G42" s="299"/>
    </row>
    <row r="43" spans="2:7" ht="20.100000000000001" customHeight="1">
      <c r="B43" s="289"/>
      <c r="C43" s="72"/>
      <c r="D43" s="73"/>
      <c r="E43" s="74"/>
      <c r="F43" s="75"/>
      <c r="G43" s="76"/>
    </row>
    <row r="44" spans="2:7" ht="20.100000000000001" customHeight="1">
      <c r="B44" s="289"/>
      <c r="C44" s="279"/>
      <c r="D44" s="279"/>
      <c r="E44" s="279"/>
      <c r="F44" s="279"/>
      <c r="G44" s="289"/>
    </row>
    <row r="45" spans="2:7" ht="20.100000000000001" customHeight="1">
      <c r="B45" s="289"/>
      <c r="C45" s="279"/>
      <c r="D45" s="279"/>
      <c r="E45" s="279"/>
      <c r="F45" s="279"/>
      <c r="G45" s="289"/>
    </row>
    <row r="52" spans="2:7" ht="20.100000000000001" customHeight="1">
      <c r="B52" s="289"/>
      <c r="C52" s="279"/>
      <c r="D52" s="279"/>
      <c r="E52" s="279"/>
      <c r="F52" s="279"/>
      <c r="G52" s="289"/>
    </row>
    <row r="53" spans="2:7" ht="20.100000000000001" customHeight="1">
      <c r="B53" s="289"/>
      <c r="C53" s="279"/>
      <c r="D53" s="279"/>
      <c r="E53" s="279"/>
      <c r="F53" s="279"/>
      <c r="G53" s="289"/>
    </row>
    <row r="54" spans="2:7" ht="20.100000000000001" customHeight="1">
      <c r="B54" s="289"/>
      <c r="C54" s="279"/>
      <c r="D54" s="279"/>
      <c r="E54" s="279"/>
      <c r="F54" s="279"/>
      <c r="G54" s="289"/>
    </row>
    <row r="55" spans="2:7" ht="20.100000000000001" customHeight="1">
      <c r="B55" s="289"/>
      <c r="C55" s="279"/>
      <c r="D55" s="279"/>
      <c r="E55" s="279"/>
      <c r="F55" s="279"/>
      <c r="G55" s="289"/>
    </row>
    <row r="56" spans="2:7" ht="20.100000000000001" customHeight="1">
      <c r="B56" s="289"/>
      <c r="C56" s="279"/>
      <c r="D56" s="279"/>
      <c r="E56" s="279"/>
      <c r="F56" s="279"/>
      <c r="G56" s="289"/>
    </row>
    <row r="57" spans="2:7" ht="20.100000000000001" customHeight="1">
      <c r="B57" s="289"/>
      <c r="C57" s="279"/>
      <c r="D57" s="279"/>
      <c r="E57" s="279"/>
      <c r="F57" s="279"/>
      <c r="G57" s="289"/>
    </row>
    <row r="58" spans="2:7" ht="20.100000000000001" customHeight="1">
      <c r="B58" s="289"/>
      <c r="C58" s="279"/>
      <c r="D58" s="279"/>
      <c r="E58" s="279"/>
      <c r="F58" s="279"/>
      <c r="G58" s="289"/>
    </row>
    <row r="59" spans="2:7" ht="20.100000000000001" customHeight="1">
      <c r="B59" s="289"/>
      <c r="C59" s="279"/>
      <c r="D59" s="279"/>
      <c r="E59" s="279"/>
      <c r="F59" s="279"/>
      <c r="G59" s="289"/>
    </row>
    <row r="60" spans="2:7" ht="20.100000000000001" customHeight="1">
      <c r="B60" s="289"/>
      <c r="C60" s="279"/>
      <c r="D60" s="279"/>
      <c r="E60" s="279"/>
      <c r="F60" s="279"/>
      <c r="G60" s="289"/>
    </row>
    <row r="61" spans="2:7" ht="20.100000000000001" customHeight="1">
      <c r="B61" s="289"/>
      <c r="C61" s="279"/>
      <c r="D61" s="279"/>
      <c r="E61" s="279"/>
      <c r="F61" s="279"/>
      <c r="G61" s="289"/>
    </row>
    <row r="62" spans="2:7" ht="20.100000000000001" customHeight="1">
      <c r="B62" s="289"/>
      <c r="C62" s="279"/>
      <c r="D62" s="279"/>
      <c r="E62" s="279"/>
      <c r="F62" s="279"/>
      <c r="G62" s="289"/>
    </row>
    <row r="63" spans="2:7" ht="20.100000000000001" customHeight="1">
      <c r="B63" s="289"/>
      <c r="C63" s="279"/>
      <c r="D63" s="279"/>
      <c r="E63" s="279"/>
      <c r="F63" s="279"/>
      <c r="G63" s="289"/>
    </row>
    <row r="64" spans="2:7" ht="20.100000000000001" customHeight="1">
      <c r="B64" s="289"/>
      <c r="C64" s="279"/>
      <c r="D64" s="279"/>
      <c r="E64" s="279"/>
      <c r="F64" s="279"/>
      <c r="G64" s="289"/>
    </row>
    <row r="65" spans="2:7" ht="20.100000000000001" customHeight="1">
      <c r="B65" s="289"/>
      <c r="C65" s="279"/>
      <c r="D65" s="279"/>
      <c r="E65" s="279"/>
      <c r="F65" s="279"/>
      <c r="G65" s="289"/>
    </row>
    <row r="66" spans="2:7" ht="20.100000000000001" customHeight="1">
      <c r="B66" s="289"/>
      <c r="C66" s="279"/>
      <c r="D66" s="279"/>
      <c r="E66" s="279"/>
      <c r="F66" s="279"/>
      <c r="G66" s="289"/>
    </row>
    <row r="67" spans="2:7" ht="20.100000000000001" customHeight="1">
      <c r="B67" s="289"/>
      <c r="C67" s="279"/>
      <c r="D67" s="279"/>
      <c r="E67" s="279"/>
      <c r="F67" s="279"/>
      <c r="G67" s="289"/>
    </row>
    <row r="68" spans="2:7" ht="20.100000000000001" customHeight="1">
      <c r="B68" s="289"/>
      <c r="C68" s="279"/>
      <c r="D68" s="279"/>
      <c r="E68" s="279"/>
      <c r="F68" s="279"/>
      <c r="G68" s="289"/>
    </row>
    <row r="69" spans="2:7" ht="20.100000000000001" customHeight="1">
      <c r="B69" s="289"/>
      <c r="C69" s="279"/>
      <c r="D69" s="279"/>
      <c r="E69" s="279"/>
      <c r="F69" s="279"/>
      <c r="G69" s="289"/>
    </row>
    <row r="70" spans="2:7" ht="20.100000000000001" customHeight="1">
      <c r="B70" s="289"/>
      <c r="C70" s="279"/>
      <c r="D70" s="279"/>
      <c r="E70" s="279"/>
      <c r="F70" s="279"/>
      <c r="G70" s="289"/>
    </row>
    <row r="71" spans="2:7" ht="20.100000000000001" customHeight="1">
      <c r="B71" s="289"/>
      <c r="C71" s="279"/>
      <c r="D71" s="279"/>
      <c r="E71" s="279"/>
      <c r="F71" s="279"/>
      <c r="G71" s="289"/>
    </row>
    <row r="72" spans="2:7" ht="20.100000000000001" customHeight="1">
      <c r="B72" s="289"/>
      <c r="C72" s="279"/>
      <c r="D72" s="279"/>
      <c r="E72" s="279"/>
      <c r="F72" s="279"/>
      <c r="G72" s="289"/>
    </row>
    <row r="73" spans="2:7" ht="20.100000000000001" customHeight="1">
      <c r="B73" s="289"/>
      <c r="C73" s="279"/>
      <c r="D73" s="279"/>
      <c r="E73" s="279"/>
      <c r="F73" s="279"/>
      <c r="G73" s="289"/>
    </row>
    <row r="74" spans="2:7" ht="20.100000000000001" customHeight="1">
      <c r="B74" s="289"/>
      <c r="C74" s="279"/>
      <c r="D74" s="279"/>
      <c r="E74" s="279"/>
      <c r="F74" s="279"/>
      <c r="G74" s="289"/>
    </row>
    <row r="75" spans="2:7" ht="20.100000000000001" customHeight="1">
      <c r="B75" s="289"/>
      <c r="C75" s="279"/>
      <c r="D75" s="279"/>
      <c r="E75" s="279"/>
      <c r="F75" s="279"/>
      <c r="G75" s="289"/>
    </row>
    <row r="76" spans="2:7" ht="20.100000000000001" customHeight="1">
      <c r="B76" s="289"/>
      <c r="C76" s="279"/>
      <c r="D76" s="279"/>
      <c r="E76" s="279"/>
      <c r="F76" s="279"/>
      <c r="G76" s="289"/>
    </row>
    <row r="77" spans="2:7" ht="20.100000000000001" customHeight="1">
      <c r="B77" s="289"/>
      <c r="C77" s="279"/>
      <c r="D77" s="279"/>
      <c r="E77" s="279"/>
      <c r="F77" s="279"/>
      <c r="G77" s="289"/>
    </row>
    <row r="78" spans="2:7" ht="20.100000000000001" customHeight="1">
      <c r="B78" s="289"/>
      <c r="C78" s="279"/>
      <c r="D78" s="279"/>
      <c r="E78" s="279"/>
      <c r="F78" s="279"/>
      <c r="G78" s="289"/>
    </row>
    <row r="79" spans="2:7" ht="20.100000000000001" customHeight="1">
      <c r="B79" s="289"/>
      <c r="C79" s="279"/>
      <c r="D79" s="279"/>
      <c r="E79" s="279"/>
      <c r="F79" s="279"/>
      <c r="G79" s="289"/>
    </row>
    <row r="80" spans="2:7" ht="20.100000000000001" customHeight="1">
      <c r="B80" s="289"/>
      <c r="C80" s="279"/>
      <c r="D80" s="279"/>
      <c r="E80" s="279"/>
      <c r="F80" s="279"/>
      <c r="G80" s="289"/>
    </row>
    <row r="81" spans="2:7" ht="20.100000000000001" customHeight="1">
      <c r="B81" s="289"/>
      <c r="C81" s="279"/>
      <c r="D81" s="279"/>
      <c r="E81" s="279"/>
      <c r="F81" s="279"/>
      <c r="G81" s="289"/>
    </row>
    <row r="82" spans="2:7" ht="20.100000000000001" customHeight="1">
      <c r="B82" s="289"/>
      <c r="C82" s="279"/>
      <c r="D82" s="279"/>
      <c r="E82" s="279"/>
      <c r="F82" s="279"/>
      <c r="G82" s="289"/>
    </row>
    <row r="83" spans="2:7" ht="20.100000000000001" customHeight="1">
      <c r="B83" s="289"/>
      <c r="C83" s="279"/>
      <c r="D83" s="279"/>
      <c r="E83" s="279"/>
      <c r="F83" s="279"/>
      <c r="G83" s="289"/>
    </row>
    <row r="84" spans="2:7" ht="20.100000000000001" customHeight="1">
      <c r="B84" s="289"/>
      <c r="C84" s="279"/>
      <c r="D84" s="279"/>
      <c r="E84" s="279"/>
      <c r="F84" s="279"/>
      <c r="G84" s="289"/>
    </row>
    <row r="85" spans="2:7" ht="20.100000000000001" customHeight="1">
      <c r="B85" s="289"/>
      <c r="C85" s="279"/>
      <c r="D85" s="279"/>
      <c r="E85" s="279"/>
      <c r="F85" s="279"/>
      <c r="G85" s="289"/>
    </row>
    <row r="86" spans="2:7" ht="20.100000000000001" customHeight="1">
      <c r="B86" s="289"/>
      <c r="C86" s="279"/>
      <c r="D86" s="279"/>
      <c r="E86" s="279"/>
      <c r="F86" s="279"/>
      <c r="G86" s="289"/>
    </row>
    <row r="87" spans="2:7" ht="20.100000000000001" customHeight="1">
      <c r="B87" s="289"/>
      <c r="C87" s="279"/>
      <c r="D87" s="279"/>
      <c r="E87" s="279"/>
      <c r="F87" s="279"/>
      <c r="G87" s="289"/>
    </row>
    <row r="88" spans="2:7" ht="20.100000000000001" customHeight="1">
      <c r="B88" s="289"/>
      <c r="C88" s="279"/>
      <c r="D88" s="279"/>
      <c r="E88" s="279"/>
      <c r="F88" s="279"/>
      <c r="G88" s="289"/>
    </row>
    <row r="89" spans="2:7" ht="20.100000000000001" customHeight="1">
      <c r="B89" s="289"/>
      <c r="C89" s="279"/>
      <c r="D89" s="279"/>
      <c r="E89" s="279"/>
      <c r="F89" s="279"/>
      <c r="G89" s="289"/>
    </row>
    <row r="90" spans="2:7" ht="20.100000000000001" customHeight="1">
      <c r="B90" s="289"/>
      <c r="C90" s="279"/>
      <c r="D90" s="279"/>
      <c r="E90" s="279"/>
      <c r="F90" s="279"/>
      <c r="G90" s="289"/>
    </row>
    <row r="91" spans="2:7" ht="20.100000000000001" customHeight="1">
      <c r="B91" s="289"/>
      <c r="C91" s="279"/>
      <c r="D91" s="279"/>
      <c r="E91" s="279"/>
      <c r="F91" s="279"/>
      <c r="G91" s="289"/>
    </row>
    <row r="92" spans="2:7" ht="20.100000000000001" customHeight="1">
      <c r="B92" s="289"/>
      <c r="C92" s="279"/>
      <c r="D92" s="279"/>
      <c r="E92" s="279"/>
      <c r="F92" s="279"/>
      <c r="G92" s="289"/>
    </row>
  </sheetData>
  <sheetProtection formatCells="0" formatRows="0"/>
  <sortState ref="B8:G17">
    <sortCondition ref="B8"/>
  </sortState>
  <mergeCells count="5">
    <mergeCell ref="A3:H3"/>
    <mergeCell ref="A4:H4"/>
    <mergeCell ref="C1:H1"/>
    <mergeCell ref="J15:J16"/>
    <mergeCell ref="I15:I16"/>
  </mergeCells>
  <phoneticPr fontId="3" type="noConversion"/>
  <conditionalFormatting sqref="J8:J23 I8:I9 I11:I19">
    <cfRule type="containsText" dxfId="8" priority="9" operator="containsText" text="OK">
      <formula>NOT(ISERROR(SEARCH("OK",I8)))</formula>
    </cfRule>
    <cfRule type="containsText" dxfId="7" priority="10" operator="containsText" text="POPRAW">
      <formula>NOT(ISERROR(SEARCH("POPRAW",I8)))</formula>
    </cfRule>
  </conditionalFormatting>
  <conditionalFormatting sqref="I15:I19">
    <cfRule type="containsText" dxfId="6" priority="5" operator="containsText" text="OK">
      <formula>NOT(ISERROR(SEARCH("OK",I15)))</formula>
    </cfRule>
    <cfRule type="containsText" dxfId="5" priority="6" operator="containsText" text="POPRAW">
      <formula>NOT(ISERROR(SEARCH("POPRAW",I15)))</formula>
    </cfRule>
  </conditionalFormatting>
  <conditionalFormatting sqref="I14:I18">
    <cfRule type="containsText" dxfId="4" priority="3" operator="containsText" text="OK">
      <formula>NOT(ISERROR(SEARCH("OK",I14)))</formula>
    </cfRule>
    <cfRule type="containsText" dxfId="3" priority="4" operator="containsText" text="POPRAW">
      <formula>NOT(ISERROR(SEARCH("POPRAW",I14)))</formula>
    </cfRule>
  </conditionalFormatting>
  <conditionalFormatting sqref="I13:I19">
    <cfRule type="containsText" dxfId="2" priority="1" operator="containsText" text="OK">
      <formula>NOT(ISERROR(SEARCH("OK",I13)))</formula>
    </cfRule>
    <cfRule type="containsText" dxfId="1" priority="2" operator="containsText" text="POPRAW">
      <formula>NOT(ISERROR(SEARCH("POPRAW",I13)))</formula>
    </cfRule>
  </conditionalFormatting>
  <printOptions horizontalCentered="1"/>
  <pageMargins left="0.39370078740157483" right="0.39370078740157483" top="0.23622047244094491" bottom="0.39370078740157483" header="0" footer="0"/>
  <pageSetup paperSize="9" scale="57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U131"/>
  <sheetViews>
    <sheetView zoomScale="90" zoomScaleNormal="90" workbookViewId="0">
      <selection activeCell="L80" sqref="L80"/>
    </sheetView>
  </sheetViews>
  <sheetFormatPr defaultColWidth="9.109375" defaultRowHeight="18"/>
  <cols>
    <col min="1" max="2" width="4.6640625" style="38" customWidth="1"/>
    <col min="3" max="3" width="23.33203125" style="6" customWidth="1"/>
    <col min="4" max="4" width="4.6640625" style="28" customWidth="1"/>
    <col min="5" max="5" width="4.88671875" style="31" customWidth="1"/>
    <col min="6" max="6" width="23.33203125" style="6" customWidth="1"/>
    <col min="7" max="7" width="4.6640625" style="7" customWidth="1"/>
    <col min="8" max="8" width="4.88671875" style="31" customWidth="1"/>
    <col min="9" max="9" width="23.33203125" style="6" customWidth="1"/>
    <col min="10" max="10" width="4.6640625" style="7" customWidth="1"/>
    <col min="11" max="11" width="4.88671875" style="41" customWidth="1"/>
    <col min="12" max="12" width="23.33203125" style="6" customWidth="1"/>
    <col min="13" max="13" width="4.6640625" style="8" customWidth="1"/>
    <col min="14" max="14" width="4.88671875" style="41" customWidth="1"/>
    <col min="15" max="15" width="23.33203125" style="6" customWidth="1"/>
    <col min="16" max="16" width="3.6640625" style="8" customWidth="1"/>
    <col min="17" max="17" width="9.109375" style="6"/>
    <col min="18" max="18" width="9.109375" style="6" customWidth="1"/>
    <col min="19" max="20" width="26" style="6" customWidth="1"/>
    <col min="21" max="16384" width="9.109375" style="6"/>
  </cols>
  <sheetData>
    <row r="1" spans="1:20" s="1" customFormat="1" ht="43.5" customHeight="1">
      <c r="A1" s="258"/>
      <c r="B1" s="258"/>
      <c r="C1" s="393" t="str">
        <f>IF(info!C3="","",CONCATENATE(info!C3,", ",info!C4," ",info!C5))</f>
        <v>64. Mistrzostwa Polski Kolejarzy, Suchedniów 21-23.04.2023r.</v>
      </c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20" s="1" customFormat="1" ht="21" customHeight="1">
      <c r="C2" s="259"/>
      <c r="D2" s="259"/>
    </row>
    <row r="3" spans="1:20" s="1" customFormat="1" ht="28.5" customHeight="1">
      <c r="A3" s="387" t="str">
        <f>IF(info!C8="","",info!C8)</f>
        <v>M2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</row>
    <row r="4" spans="1:20" s="260" customFormat="1" ht="18.899999999999999" customHeight="1">
      <c r="A4" s="388" t="s">
        <v>165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5" spans="1:20" s="1" customFormat="1" ht="20.100000000000001" customHeight="1">
      <c r="A5" s="3"/>
      <c r="B5" s="3"/>
      <c r="C5" s="4"/>
      <c r="D5" s="26"/>
      <c r="E5" s="30"/>
      <c r="F5" s="4"/>
      <c r="G5" s="3"/>
      <c r="H5" s="30"/>
      <c r="I5" s="4"/>
      <c r="J5" s="3"/>
      <c r="K5" s="30"/>
      <c r="L5" s="4"/>
      <c r="M5" s="4"/>
      <c r="N5" s="30"/>
      <c r="O5" s="4"/>
      <c r="P5" s="4"/>
    </row>
    <row r="6" spans="1:20" s="1" customFormat="1" ht="20.100000000000001" customHeight="1">
      <c r="A6" s="3"/>
      <c r="B6" s="3"/>
      <c r="C6" s="378" t="s">
        <v>156</v>
      </c>
      <c r="D6" s="378"/>
      <c r="E6" s="378" t="s">
        <v>140</v>
      </c>
      <c r="F6" s="378"/>
      <c r="G6" s="378"/>
      <c r="H6" s="378" t="s">
        <v>141</v>
      </c>
      <c r="I6" s="378"/>
      <c r="J6" s="378"/>
      <c r="K6" s="378" t="s">
        <v>142</v>
      </c>
      <c r="L6" s="378"/>
      <c r="M6" s="378"/>
      <c r="N6" s="378"/>
      <c r="O6" s="378"/>
      <c r="P6" s="378"/>
    </row>
    <row r="7" spans="1:20" s="1" customFormat="1" ht="20.100000000000001" customHeight="1">
      <c r="A7" s="37"/>
      <c r="B7" s="37"/>
      <c r="C7" s="204"/>
      <c r="D7" s="204"/>
      <c r="E7" s="204"/>
      <c r="F7" s="204"/>
      <c r="G7" s="204"/>
      <c r="H7" s="204"/>
      <c r="I7" s="204"/>
      <c r="J7" s="204"/>
      <c r="K7" s="378"/>
      <c r="L7" s="378"/>
      <c r="M7" s="378"/>
      <c r="N7" s="378"/>
      <c r="O7" s="378"/>
      <c r="P7" s="378"/>
    </row>
    <row r="8" spans="1:20" ht="20.100000000000001" customHeight="1">
      <c r="A8" s="39"/>
      <c r="B8" s="318"/>
      <c r="C8" s="386"/>
      <c r="D8" s="399"/>
      <c r="E8" s="335"/>
      <c r="F8" s="336"/>
      <c r="G8" s="337"/>
      <c r="R8" s="354" t="s">
        <v>39</v>
      </c>
      <c r="S8" s="354" t="s">
        <v>114</v>
      </c>
      <c r="T8" s="354" t="s">
        <v>23</v>
      </c>
    </row>
    <row r="9" spans="1:20" ht="20.100000000000001" customHeight="1">
      <c r="A9" s="57"/>
      <c r="B9" s="202"/>
      <c r="C9" s="9"/>
      <c r="D9" s="203">
        <v>1</v>
      </c>
      <c r="E9" s="246"/>
      <c r="F9" s="400" t="str">
        <f>IF(lista!B8="1.",lista!C8," ")</f>
        <v>Brożek Piotr</v>
      </c>
      <c r="G9" s="401"/>
      <c r="O9" s="70"/>
      <c r="R9" s="357"/>
      <c r="S9" s="358"/>
      <c r="T9" s="358"/>
    </row>
    <row r="10" spans="1:20" ht="20.100000000000001" customHeight="1">
      <c r="A10" s="318"/>
      <c r="B10" s="318"/>
      <c r="C10" s="386"/>
      <c r="D10" s="386"/>
      <c r="F10" s="9"/>
      <c r="G10" s="10"/>
      <c r="H10" s="34">
        <v>1</v>
      </c>
      <c r="I10" s="365" t="s">
        <v>192</v>
      </c>
      <c r="J10" s="5"/>
      <c r="R10" s="261">
        <v>1</v>
      </c>
      <c r="S10" s="355" t="str">
        <f>C12</f>
        <v>Kryczek Adam</v>
      </c>
      <c r="T10" s="355" t="str">
        <f>C14</f>
        <v>Szczotka Maciej</v>
      </c>
    </row>
    <row r="11" spans="1:20" ht="20.100000000000001" customHeight="1">
      <c r="A11" s="57"/>
      <c r="B11" s="331"/>
      <c r="C11" s="58"/>
      <c r="D11" s="59"/>
      <c r="F11" s="9">
        <v>7</v>
      </c>
      <c r="G11" s="211">
        <v>1</v>
      </c>
      <c r="H11" s="246"/>
      <c r="I11" s="400" t="str">
        <f>IF(H10=1,F9,IF(H10=2,F13," "))</f>
        <v>Brożek Piotr</v>
      </c>
      <c r="J11" s="403"/>
      <c r="R11" s="363">
        <v>2</v>
      </c>
      <c r="S11" s="356" t="str">
        <f>C16</f>
        <v>Makowski Krzysztof</v>
      </c>
      <c r="T11" s="356" t="str">
        <f>C18</f>
        <v>-</v>
      </c>
    </row>
    <row r="12" spans="1:20" ht="20.100000000000001" customHeight="1">
      <c r="A12" s="203">
        <v>9</v>
      </c>
      <c r="B12" s="256"/>
      <c r="C12" s="397" t="str">
        <f>IF(lista!B16="9.",lista!C16," ")</f>
        <v>Kryczek Adam</v>
      </c>
      <c r="D12" s="398"/>
      <c r="E12" s="32"/>
      <c r="F12" s="9"/>
      <c r="G12" s="10"/>
      <c r="I12" s="9"/>
      <c r="J12" s="10"/>
      <c r="L12" s="9"/>
      <c r="M12" s="12"/>
      <c r="O12" s="9"/>
      <c r="P12" s="12"/>
      <c r="R12" s="363">
        <v>3</v>
      </c>
      <c r="S12" s="309" t="str">
        <f>C28</f>
        <v>Głaz Kamil</v>
      </c>
      <c r="T12" s="309" t="str">
        <f>C30</f>
        <v>Szolc Krzysztof</v>
      </c>
    </row>
    <row r="13" spans="1:20" ht="20.100000000000001" customHeight="1">
      <c r="A13" s="57"/>
      <c r="B13" s="202"/>
      <c r="C13" s="78">
        <v>7</v>
      </c>
      <c r="D13" s="211" t="s">
        <v>0</v>
      </c>
      <c r="E13" s="247"/>
      <c r="F13" s="381" t="str">
        <f>IF(E14=1,C12,IF(E14=2,C14," "))</f>
        <v>Szczotka Maciej</v>
      </c>
      <c r="G13" s="396"/>
      <c r="H13" s="36"/>
      <c r="I13" s="13"/>
      <c r="J13" s="14"/>
      <c r="K13" s="42"/>
      <c r="L13" s="13"/>
      <c r="M13" s="13"/>
      <c r="N13" s="42"/>
      <c r="O13" s="13"/>
      <c r="P13" s="13"/>
      <c r="R13" s="261">
        <v>4</v>
      </c>
      <c r="S13" s="356" t="str">
        <f>C32</f>
        <v>Kossak Bartosz</v>
      </c>
      <c r="T13" s="356" t="str">
        <f>C34</f>
        <v>Kaczmarczyk Kamil</v>
      </c>
    </row>
    <row r="14" spans="1:20" ht="20.100000000000001" customHeight="1">
      <c r="A14" s="203">
        <v>8</v>
      </c>
      <c r="B14" s="255"/>
      <c r="C14" s="394" t="str">
        <f>IF(lista!B15="8.",lista!C15," ")</f>
        <v>Szczotka Maciej</v>
      </c>
      <c r="D14" s="395"/>
      <c r="E14" s="33">
        <v>2</v>
      </c>
      <c r="F14" s="53"/>
      <c r="G14" s="15"/>
      <c r="H14" s="40"/>
      <c r="I14" s="16"/>
      <c r="J14" s="17"/>
      <c r="K14" s="43">
        <v>1</v>
      </c>
      <c r="L14" s="365" t="s">
        <v>192</v>
      </c>
      <c r="M14" s="18"/>
      <c r="O14" s="9"/>
      <c r="P14" s="12"/>
      <c r="R14" s="333"/>
      <c r="S14" s="333"/>
      <c r="T14" s="333"/>
    </row>
    <row r="15" spans="1:20" ht="20.100000000000001" customHeight="1">
      <c r="A15" s="57"/>
      <c r="B15" s="202"/>
      <c r="C15" s="11"/>
      <c r="D15" s="27"/>
      <c r="E15" s="32"/>
      <c r="F15" s="9"/>
      <c r="G15" s="19"/>
      <c r="I15" s="9">
        <v>7</v>
      </c>
      <c r="J15" s="211" t="s">
        <v>22</v>
      </c>
      <c r="K15" s="246"/>
      <c r="L15" s="394" t="str">
        <f>IF(K14=1,I11,IF(K14=2,I19," "))</f>
        <v>Brożek Piotr</v>
      </c>
      <c r="M15" s="395"/>
      <c r="O15" s="9"/>
      <c r="P15" s="12"/>
    </row>
    <row r="16" spans="1:20" ht="20.100000000000001" customHeight="1">
      <c r="A16" s="203">
        <v>5</v>
      </c>
      <c r="B16" s="254"/>
      <c r="C16" s="394" t="str">
        <f>IF(lista!B12="5.",lista!C12," ")</f>
        <v>Makowski Krzysztof</v>
      </c>
      <c r="D16" s="395"/>
      <c r="E16" s="34">
        <v>1</v>
      </c>
      <c r="F16" s="52"/>
      <c r="G16" s="5"/>
      <c r="H16" s="40"/>
      <c r="I16" s="16"/>
      <c r="J16" s="17"/>
      <c r="K16" s="44"/>
      <c r="L16" s="16"/>
      <c r="M16" s="21"/>
      <c r="N16" s="44"/>
      <c r="O16" s="16"/>
      <c r="P16" s="20"/>
      <c r="R16" s="262"/>
      <c r="S16" s="348"/>
      <c r="T16" s="348"/>
    </row>
    <row r="17" spans="1:20" ht="20.100000000000001" customHeight="1">
      <c r="A17" s="57"/>
      <c r="B17" s="202"/>
      <c r="C17" s="78"/>
      <c r="D17" s="211" t="s">
        <v>1</v>
      </c>
      <c r="E17" s="246"/>
      <c r="F17" s="400" t="str">
        <f>IF(E16=1,C16,IF(E16=2,C18," "))</f>
        <v>Makowski Krzysztof</v>
      </c>
      <c r="G17" s="403"/>
      <c r="H17" s="36"/>
      <c r="I17" s="13"/>
      <c r="J17" s="14"/>
      <c r="K17" s="42"/>
      <c r="L17" s="13"/>
      <c r="M17" s="22"/>
      <c r="N17" s="42"/>
      <c r="O17" s="13"/>
      <c r="P17" s="13"/>
      <c r="R17" s="262"/>
      <c r="S17" s="263"/>
      <c r="T17" s="263"/>
    </row>
    <row r="18" spans="1:20" ht="20.100000000000001" customHeight="1">
      <c r="A18" s="203">
        <v>12</v>
      </c>
      <c r="B18" s="255"/>
      <c r="C18" s="381" t="str">
        <f>IF(lista!B19="12.",lista!C19," ")</f>
        <v>-</v>
      </c>
      <c r="D18" s="396"/>
      <c r="F18" s="9"/>
      <c r="G18" s="10"/>
      <c r="H18" s="35"/>
      <c r="I18" s="9"/>
      <c r="J18" s="10"/>
      <c r="L18" s="9"/>
      <c r="M18" s="23"/>
      <c r="O18" s="9"/>
      <c r="P18" s="12"/>
      <c r="R18" s="262"/>
      <c r="S18" s="263"/>
      <c r="T18" s="263"/>
    </row>
    <row r="19" spans="1:20" ht="20.100000000000001" customHeight="1">
      <c r="A19" s="39"/>
      <c r="B19" s="332"/>
      <c r="C19" s="333"/>
      <c r="D19" s="334"/>
      <c r="F19" s="9">
        <v>7</v>
      </c>
      <c r="G19" s="211">
        <v>2</v>
      </c>
      <c r="H19" s="247"/>
      <c r="I19" s="381" t="str">
        <f>IF(H20=1,F17,IF(H20=2,F21," "))</f>
        <v>Urbańczyk Piotr</v>
      </c>
      <c r="J19" s="396"/>
      <c r="K19" s="42"/>
      <c r="L19" s="13"/>
      <c r="M19" s="22"/>
      <c r="N19" s="42"/>
      <c r="O19" s="13"/>
      <c r="P19" s="13"/>
      <c r="R19" s="311" t="str">
        <f>"1/4"</f>
        <v>1/4</v>
      </c>
      <c r="S19" s="205" t="s">
        <v>114</v>
      </c>
      <c r="T19" s="205" t="s">
        <v>23</v>
      </c>
    </row>
    <row r="20" spans="1:20" ht="20.100000000000001" customHeight="1">
      <c r="A20" s="318"/>
      <c r="B20" s="318"/>
      <c r="C20" s="386"/>
      <c r="D20" s="386"/>
      <c r="E20" s="32"/>
      <c r="F20" s="9"/>
      <c r="G20" s="10"/>
      <c r="H20" s="33">
        <v>2</v>
      </c>
      <c r="I20" s="53" t="s">
        <v>192</v>
      </c>
      <c r="J20" s="15"/>
      <c r="K20" s="44"/>
      <c r="L20" s="16"/>
      <c r="M20" s="21"/>
      <c r="R20" s="261">
        <v>11</v>
      </c>
      <c r="S20" s="309" t="str">
        <f>F9</f>
        <v>Brożek Piotr</v>
      </c>
      <c r="T20" s="309" t="str">
        <f>F13</f>
        <v>Szczotka Maciej</v>
      </c>
    </row>
    <row r="21" spans="1:20" ht="20.100000000000001" customHeight="1">
      <c r="A21" s="57"/>
      <c r="B21" s="202"/>
      <c r="C21" s="9"/>
      <c r="D21" s="203">
        <v>4</v>
      </c>
      <c r="E21" s="247"/>
      <c r="F21" s="381" t="str">
        <f>IF(lista!B11="4.",lista!C11," ")</f>
        <v>Urbańczyk Piotr</v>
      </c>
      <c r="G21" s="396"/>
      <c r="H21" s="36"/>
      <c r="I21" s="13"/>
      <c r="J21" s="48"/>
      <c r="K21" s="42"/>
      <c r="L21" s="13"/>
      <c r="M21" s="22"/>
      <c r="N21" s="378" t="s">
        <v>143</v>
      </c>
      <c r="O21" s="378"/>
      <c r="P21" s="378"/>
      <c r="R21" s="261">
        <v>12</v>
      </c>
      <c r="S21" s="309" t="str">
        <f>F17</f>
        <v>Makowski Krzysztof</v>
      </c>
      <c r="T21" s="309" t="str">
        <f>F21</f>
        <v>Urbańczyk Piotr</v>
      </c>
    </row>
    <row r="22" spans="1:20" ht="20.100000000000001" customHeight="1">
      <c r="B22" s="318"/>
      <c r="C22" s="386"/>
      <c r="D22" s="386"/>
      <c r="E22" s="40"/>
      <c r="F22" s="240"/>
      <c r="G22" s="49"/>
      <c r="H22" s="40"/>
      <c r="I22" s="16"/>
      <c r="J22" s="49"/>
      <c r="K22" s="44"/>
      <c r="L22" s="16"/>
      <c r="M22" s="21"/>
      <c r="R22" s="261">
        <v>13</v>
      </c>
      <c r="S22" s="309" t="str">
        <f>F25</f>
        <v>Szostak Michał</v>
      </c>
      <c r="T22" s="309" t="str">
        <f>F29</f>
        <v>Głaz Kamil</v>
      </c>
    </row>
    <row r="23" spans="1:20" ht="20.100000000000001" customHeight="1">
      <c r="A23" s="57"/>
      <c r="B23" s="202"/>
      <c r="C23" s="9"/>
      <c r="D23" s="338"/>
      <c r="L23" s="9">
        <v>7</v>
      </c>
      <c r="M23" s="317" t="s">
        <v>116</v>
      </c>
      <c r="N23" s="248"/>
      <c r="O23" s="381" t="str">
        <f>IF(N24=1,L15,IF(N24=2,L31," "))</f>
        <v>Brożek Piotr</v>
      </c>
      <c r="P23" s="381"/>
      <c r="R23" s="261">
        <v>14</v>
      </c>
      <c r="S23" s="310" t="str">
        <f>F33</f>
        <v>Kaczmarczyk Kamil</v>
      </c>
      <c r="T23" s="309" t="str">
        <f>F37</f>
        <v>Pawłowski Stanisław</v>
      </c>
    </row>
    <row r="24" spans="1:20" ht="20.100000000000001" customHeight="1">
      <c r="B24" s="318"/>
      <c r="C24" s="386"/>
      <c r="D24" s="386"/>
      <c r="E24" s="339"/>
      <c r="F24" s="336"/>
      <c r="G24" s="337"/>
      <c r="L24" s="9"/>
      <c r="M24" s="23"/>
      <c r="N24" s="45">
        <v>1</v>
      </c>
      <c r="O24" s="53" t="s">
        <v>192</v>
      </c>
      <c r="P24" s="24"/>
      <c r="R24" s="262"/>
      <c r="S24" s="263"/>
      <c r="T24" s="263"/>
    </row>
    <row r="25" spans="1:20" ht="20.100000000000001" customHeight="1">
      <c r="A25" s="57"/>
      <c r="B25" s="202"/>
      <c r="C25" s="9"/>
      <c r="D25" s="203">
        <v>3</v>
      </c>
      <c r="E25" s="246"/>
      <c r="F25" s="394" t="str">
        <f>IF(lista!B10="3.",lista!C10," ")</f>
        <v>Szostak Michał</v>
      </c>
      <c r="G25" s="395"/>
      <c r="L25" s="9"/>
      <c r="M25" s="23"/>
      <c r="O25" s="9"/>
      <c r="P25" s="12"/>
      <c r="R25" s="25"/>
      <c r="S25" s="25"/>
      <c r="T25" s="25"/>
    </row>
    <row r="26" spans="1:20" ht="20.100000000000001" customHeight="1">
      <c r="A26" s="318"/>
      <c r="B26" s="318"/>
      <c r="C26" s="386"/>
      <c r="D26" s="386"/>
      <c r="F26" s="9"/>
      <c r="G26" s="10"/>
      <c r="H26" s="34">
        <v>2</v>
      </c>
      <c r="I26" s="365" t="s">
        <v>191</v>
      </c>
      <c r="J26" s="5"/>
      <c r="L26" s="9"/>
      <c r="M26" s="23"/>
      <c r="O26" s="9"/>
      <c r="P26" s="12"/>
      <c r="R26" s="311" t="str">
        <f>"1/2"</f>
        <v>1/2</v>
      </c>
      <c r="S26" s="205" t="s">
        <v>114</v>
      </c>
      <c r="T26" s="205" t="s">
        <v>23</v>
      </c>
    </row>
    <row r="27" spans="1:20" ht="20.100000000000001" customHeight="1">
      <c r="A27" s="57"/>
      <c r="B27" s="331"/>
      <c r="C27" s="58"/>
      <c r="D27" s="59"/>
      <c r="F27" s="9">
        <v>7</v>
      </c>
      <c r="G27" s="211">
        <v>3</v>
      </c>
      <c r="H27" s="246"/>
      <c r="I27" s="400" t="str">
        <f>IF(H26=1,F25,IF(H26=2,F29," "))</f>
        <v>Głaz Kamil</v>
      </c>
      <c r="J27" s="403"/>
      <c r="L27" s="9"/>
      <c r="M27" s="23"/>
      <c r="O27" s="9"/>
      <c r="P27" s="12"/>
      <c r="R27" s="261">
        <v>21</v>
      </c>
      <c r="S27" s="309" t="str">
        <f>I11</f>
        <v>Brożek Piotr</v>
      </c>
      <c r="T27" s="309" t="str">
        <f>I19</f>
        <v>Urbańczyk Piotr</v>
      </c>
    </row>
    <row r="28" spans="1:20" ht="20.100000000000001" customHeight="1">
      <c r="A28" s="203">
        <v>11</v>
      </c>
      <c r="B28" s="256"/>
      <c r="C28" s="400" t="str">
        <f>IF(lista!B18="11.",lista!C18," ")</f>
        <v>Głaz Kamil</v>
      </c>
      <c r="D28" s="408"/>
      <c r="E28" s="32"/>
      <c r="F28" s="9"/>
      <c r="G28" s="10"/>
      <c r="I28" s="9"/>
      <c r="J28" s="10"/>
      <c r="L28" s="9"/>
      <c r="M28" s="23"/>
      <c r="O28" s="9"/>
      <c r="P28" s="12"/>
      <c r="R28" s="261">
        <v>22</v>
      </c>
      <c r="S28" s="309" t="str">
        <f>I27</f>
        <v>Głaz Kamil</v>
      </c>
      <c r="T28" s="309" t="str">
        <f>I35</f>
        <v>Pawłowski Stanisław</v>
      </c>
    </row>
    <row r="29" spans="1:20" ht="20.100000000000001" customHeight="1">
      <c r="A29" s="57"/>
      <c r="B29" s="202"/>
      <c r="C29" s="78">
        <v>7</v>
      </c>
      <c r="D29" s="211" t="s">
        <v>19</v>
      </c>
      <c r="E29" s="247"/>
      <c r="F29" s="381" t="str">
        <f>IF(E30=1,C28,IF(E30=2,C30," "))</f>
        <v>Głaz Kamil</v>
      </c>
      <c r="G29" s="396"/>
      <c r="H29" s="36"/>
      <c r="I29" s="13"/>
      <c r="J29" s="14"/>
      <c r="K29" s="42"/>
      <c r="L29" s="13"/>
      <c r="M29" s="22"/>
      <c r="N29" s="42"/>
      <c r="O29" s="13"/>
      <c r="P29" s="13"/>
    </row>
    <row r="30" spans="1:20" ht="20.100000000000001" customHeight="1">
      <c r="A30" s="203">
        <v>6</v>
      </c>
      <c r="B30" s="255"/>
      <c r="C30" s="381" t="str">
        <f>IF(lista!B13="6.",lista!C13," ")</f>
        <v>Szolc Krzysztof</v>
      </c>
      <c r="D30" s="396"/>
      <c r="E30" s="33">
        <v>1</v>
      </c>
      <c r="F30" s="53" t="s">
        <v>192</v>
      </c>
      <c r="G30" s="15"/>
      <c r="H30" s="40"/>
      <c r="I30" s="16"/>
      <c r="J30" s="17"/>
      <c r="L30" s="9"/>
      <c r="M30" s="23"/>
      <c r="N30" s="44"/>
      <c r="O30" s="16"/>
      <c r="P30" s="20"/>
    </row>
    <row r="31" spans="1:20" ht="20.100000000000001" customHeight="1">
      <c r="A31" s="57"/>
      <c r="B31" s="202"/>
      <c r="C31" s="11"/>
      <c r="D31" s="27"/>
      <c r="E31" s="32"/>
      <c r="F31" s="9"/>
      <c r="G31" s="19"/>
      <c r="I31" s="9">
        <v>7</v>
      </c>
      <c r="J31" s="211" t="s">
        <v>21</v>
      </c>
      <c r="K31" s="248"/>
      <c r="L31" s="381" t="str">
        <f>IF(K32=1,I27,IF(K32=2,I35," "))</f>
        <v>Głaz Kamil</v>
      </c>
      <c r="M31" s="396"/>
      <c r="N31" s="42"/>
      <c r="O31" s="13"/>
      <c r="P31" s="13"/>
      <c r="R31" s="205" t="s">
        <v>2</v>
      </c>
      <c r="S31" s="205" t="s">
        <v>114</v>
      </c>
      <c r="T31" s="205" t="s">
        <v>23</v>
      </c>
    </row>
    <row r="32" spans="1:20" ht="20.100000000000001" customHeight="1">
      <c r="A32" s="203">
        <v>7</v>
      </c>
      <c r="B32" s="254"/>
      <c r="C32" s="394" t="str">
        <f>IF(lista!B14="7.",lista!C14," ")</f>
        <v>Kossak Bartosz</v>
      </c>
      <c r="D32" s="395"/>
      <c r="E32" s="34">
        <v>2</v>
      </c>
      <c r="F32" s="365" t="s">
        <v>191</v>
      </c>
      <c r="G32" s="54"/>
      <c r="H32" s="40"/>
      <c r="I32" s="16"/>
      <c r="J32" s="17"/>
      <c r="K32" s="45">
        <v>1</v>
      </c>
      <c r="L32" s="53" t="s">
        <v>192</v>
      </c>
      <c r="M32" s="24"/>
      <c r="P32" s="12"/>
      <c r="R32" s="261">
        <v>31</v>
      </c>
      <c r="S32" s="309" t="str">
        <f>L15</f>
        <v>Brożek Piotr</v>
      </c>
      <c r="T32" s="309" t="str">
        <f>L31</f>
        <v>Głaz Kamil</v>
      </c>
    </row>
    <row r="33" spans="1:20" ht="20.100000000000001" customHeight="1">
      <c r="A33" s="57"/>
      <c r="B33" s="202"/>
      <c r="C33" s="78">
        <v>7</v>
      </c>
      <c r="D33" s="211" t="s">
        <v>20</v>
      </c>
      <c r="E33" s="253"/>
      <c r="F33" s="406" t="str">
        <f>IF(E32=1,C32,IF(E32=2,C34," "))</f>
        <v>Kaczmarczyk Kamil</v>
      </c>
      <c r="G33" s="407"/>
      <c r="H33" s="36"/>
      <c r="I33" s="13"/>
      <c r="J33" s="14"/>
      <c r="K33" s="42"/>
      <c r="L33" s="13"/>
      <c r="M33" s="13"/>
      <c r="N33" s="42"/>
      <c r="O33" s="13"/>
      <c r="P33" s="13"/>
    </row>
    <row r="34" spans="1:20" ht="20.100000000000001" customHeight="1">
      <c r="A34" s="203">
        <v>10</v>
      </c>
      <c r="B34" s="257"/>
      <c r="C34" s="394" t="str">
        <f>IF(lista!B17="10.",lista!C17," ")</f>
        <v>Kaczmarczyk Kamil</v>
      </c>
      <c r="D34" s="395"/>
      <c r="F34" s="9"/>
      <c r="G34" s="10"/>
      <c r="I34" s="9"/>
      <c r="J34" s="10"/>
      <c r="N34" s="44"/>
      <c r="O34" s="16"/>
      <c r="P34" s="20"/>
    </row>
    <row r="35" spans="1:20" ht="20.100000000000001" customHeight="1">
      <c r="A35" s="57"/>
      <c r="B35" s="332"/>
      <c r="C35" s="333"/>
      <c r="D35" s="334"/>
      <c r="F35" s="9">
        <v>7</v>
      </c>
      <c r="G35" s="211">
        <v>4</v>
      </c>
      <c r="H35" s="247"/>
      <c r="I35" s="381" t="str">
        <f>IF(H36=1,F33,IF(H36=2,F37," "))</f>
        <v>Pawłowski Stanisław</v>
      </c>
      <c r="J35" s="396"/>
      <c r="K35" s="42"/>
      <c r="L35" s="13"/>
      <c r="M35" s="13"/>
      <c r="N35" s="42"/>
      <c r="O35" s="13"/>
      <c r="P35" s="13"/>
    </row>
    <row r="36" spans="1:20" ht="20.100000000000001" customHeight="1">
      <c r="A36" s="318"/>
      <c r="B36" s="318"/>
      <c r="C36" s="386"/>
      <c r="D36" s="386"/>
      <c r="F36" s="9"/>
      <c r="G36" s="10"/>
      <c r="H36" s="33">
        <v>2</v>
      </c>
      <c r="I36" s="53" t="s">
        <v>192</v>
      </c>
      <c r="J36" s="15"/>
      <c r="K36" s="44"/>
      <c r="L36" s="16"/>
      <c r="M36" s="20"/>
      <c r="P36" s="12"/>
    </row>
    <row r="37" spans="1:20" ht="20.100000000000001" customHeight="1">
      <c r="A37" s="57"/>
      <c r="B37" s="202"/>
      <c r="C37" s="9"/>
      <c r="D37" s="203">
        <v>2</v>
      </c>
      <c r="E37" s="253"/>
      <c r="F37" s="384" t="str">
        <f>IF(lista!B9="2.",lista!C9," ")</f>
        <v>Pawłowski Stanisław</v>
      </c>
      <c r="G37" s="385"/>
      <c r="H37" s="36"/>
      <c r="I37" s="13"/>
      <c r="J37" s="48"/>
      <c r="K37" s="42"/>
      <c r="L37" s="13"/>
      <c r="M37" s="13"/>
      <c r="N37" s="46"/>
      <c r="O37" s="29"/>
      <c r="P37" s="68"/>
    </row>
    <row r="38" spans="1:20" ht="20.100000000000001" customHeight="1">
      <c r="B38" s="318"/>
      <c r="C38" s="386"/>
      <c r="D38" s="386"/>
      <c r="E38" s="340"/>
      <c r="F38" s="341"/>
      <c r="G38" s="342"/>
      <c r="H38" s="40"/>
      <c r="I38" s="16"/>
      <c r="P38" s="12"/>
    </row>
    <row r="39" spans="1:20" ht="20.100000000000001" customHeight="1">
      <c r="A39" s="318"/>
      <c r="B39" s="318"/>
      <c r="C39" s="319"/>
      <c r="D39" s="319"/>
      <c r="E39" s="40"/>
      <c r="F39" s="240"/>
      <c r="G39" s="49"/>
      <c r="H39" s="40"/>
      <c r="I39" s="16"/>
      <c r="P39" s="12"/>
    </row>
    <row r="40" spans="1:20" s="1" customFormat="1" ht="20.100000000000001" customHeight="1">
      <c r="A40" s="3"/>
      <c r="B40" s="3"/>
      <c r="C40" s="4"/>
      <c r="D40" s="26"/>
      <c r="E40" s="30"/>
      <c r="F40" s="4"/>
      <c r="G40" s="3"/>
      <c r="H40" s="30"/>
      <c r="I40" s="4"/>
      <c r="J40" s="3"/>
      <c r="K40" s="30"/>
      <c r="L40" s="4"/>
      <c r="M40" s="4"/>
      <c r="N40" s="30"/>
      <c r="O40" s="4"/>
      <c r="P40" s="4"/>
    </row>
    <row r="41" spans="1:20" s="1" customFormat="1" ht="43.5" customHeight="1">
      <c r="A41" s="258"/>
      <c r="B41" s="258"/>
      <c r="C41" s="389" t="str">
        <f>IF(info!C3="","",CONCATENATE(info!C3,", ",info!C4," ",info!C5))</f>
        <v>64. Mistrzostwa Polski Kolejarzy, Suchedniów 21-23.04.2023r.</v>
      </c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</row>
    <row r="42" spans="1:20" s="1" customFormat="1" ht="21" customHeight="1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</row>
    <row r="43" spans="1:20" s="1" customFormat="1" ht="28.5" customHeight="1">
      <c r="A43" s="387" t="str">
        <f>IF(info!C8="","",info!C8)</f>
        <v>M2</v>
      </c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</row>
    <row r="44" spans="1:20" s="260" customFormat="1" ht="18.899999999999999" customHeight="1">
      <c r="A44" s="388" t="s">
        <v>166</v>
      </c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</row>
    <row r="45" spans="1:20" s="1" customFormat="1" ht="20.100000000000001" customHeight="1">
      <c r="A45" s="3"/>
      <c r="B45" s="3"/>
      <c r="C45" s="4"/>
      <c r="D45" s="26"/>
      <c r="E45" s="30"/>
      <c r="F45" s="4"/>
      <c r="G45" s="3"/>
      <c r="H45" s="30"/>
      <c r="I45" s="4"/>
      <c r="J45" s="3"/>
      <c r="K45" s="30"/>
      <c r="L45" s="4"/>
      <c r="M45" s="4"/>
      <c r="N45" s="30"/>
      <c r="O45" s="4"/>
      <c r="P45" s="4"/>
    </row>
    <row r="46" spans="1:20" s="1" customFormat="1" ht="20.100000000000001" customHeight="1">
      <c r="A46" s="37"/>
      <c r="B46" s="390" t="s">
        <v>157</v>
      </c>
      <c r="C46" s="390"/>
      <c r="D46" s="390"/>
      <c r="E46" s="390" t="s">
        <v>158</v>
      </c>
      <c r="F46" s="390"/>
      <c r="G46" s="390"/>
      <c r="H46" s="390" t="s">
        <v>159</v>
      </c>
      <c r="I46" s="390"/>
      <c r="J46" s="390"/>
      <c r="K46" s="390" t="s">
        <v>117</v>
      </c>
      <c r="L46" s="390"/>
      <c r="M46" s="390"/>
    </row>
    <row r="47" spans="1:20">
      <c r="C47" s="9"/>
      <c r="D47" s="338"/>
      <c r="J47" s="49"/>
      <c r="K47" s="44"/>
      <c r="L47" s="16"/>
      <c r="M47" s="20"/>
    </row>
    <row r="48" spans="1:20" ht="20.100000000000001" customHeight="1">
      <c r="A48" s="215"/>
      <c r="B48" s="215"/>
      <c r="C48" s="386"/>
      <c r="D48" s="386"/>
      <c r="E48" s="40"/>
      <c r="F48" s="391"/>
      <c r="G48" s="391"/>
      <c r="R48" s="347"/>
      <c r="S48" s="347"/>
      <c r="T48" s="347"/>
    </row>
    <row r="49" spans="1:20" ht="20.100000000000001" customHeight="1">
      <c r="A49" s="343" t="s">
        <v>0</v>
      </c>
      <c r="B49" s="350"/>
      <c r="C49" s="324" t="str">
        <f>IF(E14=1,C14,IF(E14=2,C12," "))</f>
        <v>Kryczek Adam</v>
      </c>
      <c r="D49" s="325"/>
      <c r="E49" s="349">
        <v>2</v>
      </c>
      <c r="F49" s="365" t="s">
        <v>193</v>
      </c>
      <c r="G49" s="323"/>
      <c r="H49" s="41"/>
      <c r="J49" s="8"/>
      <c r="R49" s="262"/>
      <c r="S49" s="348"/>
      <c r="T49" s="348"/>
    </row>
    <row r="50" spans="1:20" ht="20.100000000000001" customHeight="1">
      <c r="A50" s="215"/>
      <c r="B50" s="32"/>
      <c r="C50" s="9">
        <v>7</v>
      </c>
      <c r="D50" s="227" t="s">
        <v>118</v>
      </c>
      <c r="E50" s="253"/>
      <c r="F50" s="324" t="str">
        <f>IF(E49=1,C49,IF(E49=2,C51," "))</f>
        <v>Kaczmarczyk Kamil</v>
      </c>
      <c r="G50" s="325"/>
      <c r="H50" s="41"/>
      <c r="J50" s="8"/>
      <c r="R50" s="262"/>
      <c r="S50" s="348"/>
      <c r="T50" s="348"/>
    </row>
    <row r="51" spans="1:20" ht="20.100000000000001" customHeight="1">
      <c r="A51" s="312">
        <v>4</v>
      </c>
      <c r="B51" s="247"/>
      <c r="C51" s="321" t="str">
        <f>IF(H36=1,F37,IF(H36=2,F33," "))</f>
        <v>Kaczmarczyk Kamil</v>
      </c>
      <c r="D51" s="322"/>
      <c r="E51" s="32"/>
      <c r="F51" s="9"/>
      <c r="G51" s="10"/>
      <c r="R51" s="262"/>
      <c r="S51" s="348"/>
      <c r="T51" s="348"/>
    </row>
    <row r="52" spans="1:20" ht="20.100000000000001" customHeight="1">
      <c r="A52" s="57"/>
      <c r="B52" s="31"/>
      <c r="C52" s="9"/>
      <c r="D52" s="60"/>
      <c r="E52" s="36"/>
      <c r="F52" s="61">
        <v>7</v>
      </c>
      <c r="G52" s="344" t="s">
        <v>122</v>
      </c>
      <c r="H52" s="353"/>
      <c r="I52" s="351" t="str">
        <f>IF(H53=1,F50,IF(H53=2,F55," "))</f>
        <v>Szostak Michał</v>
      </c>
      <c r="J52" s="352"/>
      <c r="K52" s="65"/>
      <c r="R52" s="262"/>
      <c r="S52" s="348"/>
      <c r="T52" s="348"/>
    </row>
    <row r="53" spans="1:20" ht="20.100000000000001" customHeight="1">
      <c r="A53" s="215"/>
      <c r="B53" s="339"/>
      <c r="C53" s="336"/>
      <c r="D53" s="336"/>
      <c r="E53" s="32"/>
      <c r="F53" s="9"/>
      <c r="G53" s="10"/>
      <c r="H53" s="212">
        <v>2</v>
      </c>
      <c r="I53" s="427" t="s">
        <v>193</v>
      </c>
      <c r="J53" s="213"/>
      <c r="R53" s="262"/>
      <c r="S53" s="263"/>
      <c r="T53" s="263"/>
    </row>
    <row r="54" spans="1:20" ht="20.100000000000001" customHeight="1">
      <c r="A54" s="343" t="s">
        <v>1</v>
      </c>
      <c r="B54" s="246"/>
      <c r="C54" s="324" t="str">
        <f>IF(E16=1,C18,IF(E16=2,C16," "))</f>
        <v>-</v>
      </c>
      <c r="D54" s="325"/>
      <c r="E54" s="32"/>
      <c r="F54" s="9"/>
      <c r="G54" s="10"/>
      <c r="H54" s="42"/>
      <c r="I54" s="329"/>
      <c r="J54" s="22"/>
      <c r="K54" s="6"/>
      <c r="M54" s="6"/>
      <c r="R54" s="262"/>
      <c r="S54" s="263"/>
      <c r="T54" s="263"/>
    </row>
    <row r="55" spans="1:20" ht="20.100000000000001" customHeight="1">
      <c r="A55" s="215"/>
      <c r="B55" s="32"/>
      <c r="C55" s="9"/>
      <c r="D55" s="227" t="s">
        <v>119</v>
      </c>
      <c r="E55" s="248"/>
      <c r="F55" s="321" t="str">
        <f>IF(E56=1,C54,IF(E56=2,C56," "))</f>
        <v>Szostak Michał</v>
      </c>
      <c r="G55" s="322"/>
      <c r="H55" s="44"/>
      <c r="I55" s="51">
        <v>7</v>
      </c>
      <c r="J55" s="227" t="s">
        <v>124</v>
      </c>
      <c r="K55" s="248"/>
      <c r="L55" s="392" t="str">
        <f>IF(K56=1,I52,IF(K56=2,I57," "))</f>
        <v>Szostak Michał</v>
      </c>
      <c r="M55" s="392"/>
      <c r="Q55" s="9"/>
      <c r="R55" s="205" t="s">
        <v>39</v>
      </c>
      <c r="S55" s="205" t="s">
        <v>114</v>
      </c>
      <c r="T55" s="205" t="s">
        <v>23</v>
      </c>
    </row>
    <row r="56" spans="1:20" ht="20.100000000000001" customHeight="1">
      <c r="A56" s="312">
        <v>3</v>
      </c>
      <c r="B56" s="247"/>
      <c r="C56" s="321" t="str">
        <f>IF(H26=1,F29,IF(H26=2,F25," "))</f>
        <v>Szostak Michał</v>
      </c>
      <c r="D56" s="322"/>
      <c r="E56" s="33">
        <v>2</v>
      </c>
      <c r="F56" s="320"/>
      <c r="G56" s="320"/>
      <c r="H56" s="42"/>
      <c r="I56" s="329"/>
      <c r="J56" s="22"/>
      <c r="K56" s="45">
        <v>1</v>
      </c>
      <c r="L56" s="69" t="s">
        <v>193</v>
      </c>
      <c r="M56" s="64"/>
      <c r="Q56" s="9"/>
      <c r="R56" s="261">
        <v>111</v>
      </c>
      <c r="S56" s="309" t="str">
        <f>C49</f>
        <v>Kryczek Adam</v>
      </c>
      <c r="T56" s="309" t="str">
        <f>C51</f>
        <v>Kaczmarczyk Kamil</v>
      </c>
    </row>
    <row r="57" spans="1:20" ht="20.100000000000001" customHeight="1">
      <c r="A57" s="57"/>
      <c r="B57" s="40"/>
      <c r="C57" s="25"/>
      <c r="D57" s="71"/>
      <c r="F57" s="9"/>
      <c r="G57" s="312" t="s">
        <v>22</v>
      </c>
      <c r="H57" s="252"/>
      <c r="I57" s="326" t="str">
        <f>IF(K14=1,I19,IF(K14=2,I11," "))</f>
        <v>Urbańczyk Piotr</v>
      </c>
      <c r="J57" s="327"/>
      <c r="K57" s="65"/>
      <c r="L57" s="62"/>
      <c r="M57" s="62"/>
      <c r="Q57" s="9"/>
      <c r="R57" s="261">
        <v>112</v>
      </c>
      <c r="S57" s="309" t="str">
        <f>C54</f>
        <v>-</v>
      </c>
      <c r="T57" s="309" t="str">
        <f>C56</f>
        <v>Szostak Michał</v>
      </c>
    </row>
    <row r="58" spans="1:20" ht="20.100000000000001" customHeight="1">
      <c r="A58" s="215"/>
      <c r="B58" s="339"/>
      <c r="C58" s="336"/>
      <c r="D58" s="336"/>
      <c r="H58" s="44"/>
      <c r="I58" s="51"/>
      <c r="J58" s="50"/>
      <c r="K58" s="390"/>
      <c r="L58" s="390"/>
      <c r="M58" s="390"/>
      <c r="Q58" s="9"/>
      <c r="R58" s="261">
        <v>113</v>
      </c>
      <c r="S58" s="309" t="str">
        <f>C59</f>
        <v>Szolc Krzysztof</v>
      </c>
      <c r="T58" s="309" t="str">
        <f>C61</f>
        <v>Makowski Krzysztof</v>
      </c>
    </row>
    <row r="59" spans="1:20" ht="20.100000000000001" customHeight="1">
      <c r="A59" s="343" t="s">
        <v>19</v>
      </c>
      <c r="B59" s="246"/>
      <c r="C59" s="324" t="str">
        <f>IF(E30=1,C30,IF(E30=2,C28," "))</f>
        <v>Szolc Krzysztof</v>
      </c>
      <c r="D59" s="325"/>
      <c r="E59" s="34">
        <v>1</v>
      </c>
      <c r="F59" s="365" t="s">
        <v>193</v>
      </c>
      <c r="G59" s="323"/>
      <c r="H59" s="42"/>
      <c r="I59" s="329"/>
      <c r="J59" s="329"/>
      <c r="K59" s="42"/>
      <c r="L59" s="405"/>
      <c r="M59" s="405"/>
      <c r="Q59" s="9"/>
      <c r="R59" s="261">
        <v>114</v>
      </c>
      <c r="S59" s="309" t="str">
        <f>C64</f>
        <v>Kossak Bartosz</v>
      </c>
      <c r="T59" s="309" t="str">
        <f>C66</f>
        <v>Szczotka Maciej</v>
      </c>
    </row>
    <row r="60" spans="1:20" ht="20.100000000000001" customHeight="1">
      <c r="A60" s="215"/>
      <c r="B60" s="32"/>
      <c r="C60" s="9">
        <v>7</v>
      </c>
      <c r="D60" s="227" t="s">
        <v>120</v>
      </c>
      <c r="E60" s="253"/>
      <c r="F60" s="324" t="str">
        <f>IF(E59=1,C59,IF(E59=2,C61," "))</f>
        <v>Szolc Krzysztof</v>
      </c>
      <c r="G60" s="325"/>
      <c r="H60" s="65"/>
      <c r="I60" s="62"/>
      <c r="J60" s="62"/>
      <c r="K60" s="44"/>
      <c r="L60" s="404"/>
      <c r="M60" s="404"/>
      <c r="Q60" s="9"/>
    </row>
    <row r="61" spans="1:20" ht="20.100000000000001" customHeight="1">
      <c r="A61" s="312">
        <v>2</v>
      </c>
      <c r="B61" s="247"/>
      <c r="C61" s="321" t="str">
        <f>IF(H20=1,F21,IF(H20=2,F17," "))</f>
        <v>Makowski Krzysztof</v>
      </c>
      <c r="D61" s="322"/>
      <c r="E61" s="32"/>
      <c r="F61" s="9"/>
      <c r="G61" s="10"/>
      <c r="K61" s="42"/>
      <c r="L61" s="329"/>
      <c r="M61" s="329"/>
      <c r="Q61" s="9"/>
    </row>
    <row r="62" spans="1:20" ht="20.100000000000001" customHeight="1">
      <c r="A62" s="39"/>
      <c r="B62" s="31"/>
      <c r="C62" s="9"/>
      <c r="D62" s="66"/>
      <c r="E62" s="36"/>
      <c r="F62" s="61">
        <v>7</v>
      </c>
      <c r="G62" s="227" t="s">
        <v>123</v>
      </c>
      <c r="H62" s="353"/>
      <c r="I62" s="351" t="str">
        <f>IF(H63=1,F60,IF(H63=2,F65," "))</f>
        <v>Szczotka Maciej</v>
      </c>
      <c r="J62" s="352"/>
      <c r="K62" s="42"/>
      <c r="L62" s="329"/>
      <c r="M62" s="329"/>
      <c r="Q62" s="9"/>
      <c r="R62" s="205" t="s">
        <v>39</v>
      </c>
      <c r="S62" s="205" t="s">
        <v>114</v>
      </c>
      <c r="T62" s="205" t="s">
        <v>23</v>
      </c>
    </row>
    <row r="63" spans="1:20" ht="20.100000000000001" customHeight="1">
      <c r="A63" s="215"/>
      <c r="B63" s="339"/>
      <c r="C63" s="336"/>
      <c r="D63" s="336"/>
      <c r="E63" s="32"/>
      <c r="F63" s="9"/>
      <c r="G63" s="10"/>
      <c r="H63" s="214">
        <v>2</v>
      </c>
      <c r="I63" s="428" t="s">
        <v>193</v>
      </c>
      <c r="J63" s="213"/>
      <c r="Q63" s="9"/>
      <c r="R63" s="261">
        <v>121</v>
      </c>
      <c r="S63" s="309" t="str">
        <f>F50</f>
        <v>Kaczmarczyk Kamil</v>
      </c>
      <c r="T63" s="309" t="str">
        <f>F55</f>
        <v>Szostak Michał</v>
      </c>
    </row>
    <row r="64" spans="1:20" ht="20.100000000000001" customHeight="1">
      <c r="A64" s="343" t="s">
        <v>20</v>
      </c>
      <c r="B64" s="246"/>
      <c r="C64" s="324" t="str">
        <f>IF(E32=1,C34,IF(E32=2,C32," "))</f>
        <v>Kossak Bartosz</v>
      </c>
      <c r="D64" s="325"/>
      <c r="E64" s="32"/>
      <c r="F64" s="9"/>
      <c r="G64" s="10"/>
      <c r="H64" s="42"/>
      <c r="I64" s="329"/>
      <c r="J64" s="22"/>
      <c r="Q64" s="9"/>
      <c r="R64" s="261">
        <v>122</v>
      </c>
      <c r="S64" s="309" t="str">
        <f>F60</f>
        <v>Szolc Krzysztof</v>
      </c>
      <c r="T64" s="309" t="str">
        <f>F65</f>
        <v>Szczotka Maciej</v>
      </c>
    </row>
    <row r="65" spans="1:21" ht="20.100000000000001" customHeight="1">
      <c r="A65" s="215"/>
      <c r="B65" s="32"/>
      <c r="C65" s="9">
        <v>7</v>
      </c>
      <c r="D65" s="227" t="s">
        <v>121</v>
      </c>
      <c r="E65" s="248"/>
      <c r="F65" s="321" t="str">
        <f>IF(E66=1,C64,IF(E66=2,C66," "))</f>
        <v>Szczotka Maciej</v>
      </c>
      <c r="G65" s="322"/>
      <c r="H65" s="44"/>
      <c r="I65" s="51">
        <v>7</v>
      </c>
      <c r="J65" s="227" t="s">
        <v>125</v>
      </c>
      <c r="K65" s="251"/>
      <c r="L65" s="392" t="str">
        <f>IF(K66=1,I62,IF(K66=2,I67," "))</f>
        <v>Pawłowski Stanisław</v>
      </c>
      <c r="M65" s="392"/>
    </row>
    <row r="66" spans="1:21" ht="20.100000000000001" customHeight="1">
      <c r="A66" s="312">
        <v>1</v>
      </c>
      <c r="B66" s="247"/>
      <c r="C66" s="321" t="str">
        <f>IF(H10=1,F13,IF(H10=2,F9," "))</f>
        <v>Szczotka Maciej</v>
      </c>
      <c r="D66" s="322"/>
      <c r="E66" s="33">
        <v>2</v>
      </c>
      <c r="F66" s="364" t="s">
        <v>193</v>
      </c>
      <c r="G66" s="320"/>
      <c r="H66" s="65"/>
      <c r="I66" s="62"/>
      <c r="J66" s="63"/>
      <c r="K66" s="67">
        <v>2</v>
      </c>
      <c r="L66" s="209" t="s">
        <v>193</v>
      </c>
      <c r="M66" s="209"/>
    </row>
    <row r="67" spans="1:21" s="1" customFormat="1" ht="20.100000000000001" customHeight="1">
      <c r="A67" s="3"/>
      <c r="B67" s="30"/>
      <c r="C67" s="4"/>
      <c r="D67" s="3"/>
      <c r="E67" s="30"/>
      <c r="F67" s="4"/>
      <c r="G67" s="312" t="s">
        <v>21</v>
      </c>
      <c r="H67" s="252"/>
      <c r="I67" s="326" t="str">
        <f>IF(K32=1,I35,IF(K32=2,I27," "))</f>
        <v>Pawłowski Stanisław</v>
      </c>
      <c r="J67" s="327"/>
      <c r="K67" s="30"/>
      <c r="L67" s="6"/>
      <c r="M67" s="4"/>
      <c r="R67" s="205" t="s">
        <v>39</v>
      </c>
      <c r="S67" s="205" t="s">
        <v>114</v>
      </c>
      <c r="T67" s="205" t="s">
        <v>23</v>
      </c>
    </row>
    <row r="68" spans="1:21">
      <c r="R68" s="261">
        <v>131</v>
      </c>
      <c r="S68" s="309" t="str">
        <f>I52</f>
        <v>Szostak Michał</v>
      </c>
      <c r="T68" s="309" t="str">
        <f>I57</f>
        <v>Urbańczyk Piotr</v>
      </c>
    </row>
    <row r="69" spans="1:21">
      <c r="A69" s="303" t="str">
        <f>IF(info!C$7="","", CONCATENATE(info!B$7," ",info!C$7))</f>
        <v>Obsługa komputerowa: Michał Majcher</v>
      </c>
      <c r="B69" s="1"/>
      <c r="C69" s="199"/>
      <c r="D69" s="199"/>
      <c r="E69" s="200"/>
      <c r="F69" s="200"/>
      <c r="G69" s="6"/>
      <c r="P69" s="201" t="str">
        <f>IF(info!C$6="","", CONCATENATE(info!B$6," ",info!C$6))</f>
        <v>Sędzia Główny: Bartosz Majcher</v>
      </c>
      <c r="R69" s="261">
        <v>132</v>
      </c>
      <c r="S69" s="309" t="str">
        <f>I62</f>
        <v>Szczotka Maciej</v>
      </c>
      <c r="T69" s="309" t="str">
        <f>I67</f>
        <v>Pawłowski Stanisław</v>
      </c>
    </row>
    <row r="70" spans="1:21">
      <c r="P70" s="302"/>
    </row>
    <row r="71" spans="1:21" s="1" customFormat="1" ht="43.5" customHeight="1">
      <c r="A71" s="258"/>
      <c r="B71" s="258"/>
      <c r="C71" s="393" t="str">
        <f>IF(info!C3="","",CONCATENATE(info!C3,", ",info!C4," ",info!C5))</f>
        <v>64. Mistrzostwa Polski Kolejarzy, Suchedniów 21-23.04.2023r.</v>
      </c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</row>
    <row r="72" spans="1:21" s="1" customFormat="1" ht="21" customHeight="1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</row>
    <row r="73" spans="1:21" s="1" customFormat="1" ht="28.5" customHeight="1">
      <c r="A73" s="387" t="str">
        <f>IF(info!C8="","",info!C8)</f>
        <v>M2</v>
      </c>
      <c r="B73" s="387"/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</row>
    <row r="74" spans="1:21" s="260" customFormat="1" ht="18.899999999999999" customHeight="1">
      <c r="A74" s="388" t="s">
        <v>144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</row>
    <row r="75" spans="1:21" s="1" customFormat="1" ht="20.100000000000001" customHeight="1">
      <c r="A75" s="3"/>
      <c r="B75" s="3"/>
      <c r="C75" s="4"/>
      <c r="D75" s="26"/>
      <c r="E75" s="30"/>
      <c r="F75" s="4"/>
      <c r="G75" s="3"/>
      <c r="H75" s="30"/>
      <c r="I75" s="4"/>
      <c r="J75" s="3"/>
      <c r="K75" s="30"/>
      <c r="L75" s="4"/>
      <c r="M75" s="4"/>
      <c r="N75" s="30"/>
      <c r="O75" s="4"/>
      <c r="P75" s="4"/>
    </row>
    <row r="76" spans="1:21" s="1" customFormat="1" ht="20.100000000000001" customHeight="1">
      <c r="A76" s="37"/>
      <c r="B76" s="37"/>
      <c r="C76" s="390" t="s">
        <v>145</v>
      </c>
      <c r="D76" s="390"/>
      <c r="E76" s="390" t="s">
        <v>146</v>
      </c>
      <c r="F76" s="390"/>
      <c r="G76" s="390"/>
      <c r="H76" s="390" t="s">
        <v>147</v>
      </c>
      <c r="I76" s="390"/>
      <c r="J76" s="390"/>
      <c r="K76" s="245"/>
      <c r="L76" s="245"/>
      <c r="M76" s="245"/>
      <c r="N76" s="245"/>
      <c r="O76" s="245"/>
      <c r="P76" s="245"/>
    </row>
    <row r="77" spans="1:21">
      <c r="C77" s="58"/>
      <c r="D77" s="59"/>
      <c r="J77" s="49"/>
      <c r="K77" s="44"/>
      <c r="L77" s="16"/>
      <c r="M77" s="20"/>
      <c r="N77" s="44"/>
      <c r="O77" s="25"/>
      <c r="P77" s="20"/>
    </row>
    <row r="78" spans="1:21" ht="20.100000000000001" customHeight="1">
      <c r="A78" s="312" t="s">
        <v>117</v>
      </c>
      <c r="B78" s="250"/>
      <c r="C78" s="394" t="str">
        <f>L55</f>
        <v>Szostak Michał</v>
      </c>
      <c r="D78" s="395"/>
      <c r="E78" s="34">
        <v>1</v>
      </c>
      <c r="F78" s="402" t="s">
        <v>194</v>
      </c>
      <c r="G78" s="402"/>
      <c r="K78" s="44"/>
      <c r="L78" s="25"/>
      <c r="M78" s="20"/>
      <c r="N78" s="44"/>
      <c r="O78" s="25"/>
      <c r="P78" s="20"/>
      <c r="R78" s="205" t="s">
        <v>39</v>
      </c>
      <c r="S78" s="205" t="s">
        <v>114</v>
      </c>
      <c r="T78" s="205" t="s">
        <v>23</v>
      </c>
    </row>
    <row r="79" spans="1:21" ht="20.100000000000001" customHeight="1">
      <c r="A79" s="315"/>
      <c r="B79" s="202"/>
      <c r="C79" s="9">
        <v>6</v>
      </c>
      <c r="D79" s="55"/>
      <c r="E79" s="246"/>
      <c r="F79" s="400" t="str">
        <f>IF(E78=1,C78,IF(E78=2,C80," "))</f>
        <v>Szostak Michał</v>
      </c>
      <c r="G79" s="403"/>
      <c r="H79" s="32"/>
      <c r="I79" s="9"/>
      <c r="J79" s="19"/>
      <c r="K79" s="44"/>
      <c r="L79" s="25"/>
      <c r="M79" s="20"/>
      <c r="N79" s="44"/>
      <c r="O79" s="25"/>
      <c r="P79" s="20"/>
      <c r="R79" s="261">
        <v>201</v>
      </c>
      <c r="S79" s="309" t="str">
        <f>C78</f>
        <v>Szostak Michał</v>
      </c>
      <c r="T79" s="309" t="str">
        <f>C80</f>
        <v>Pawłowski Stanisław</v>
      </c>
    </row>
    <row r="80" spans="1:21" ht="20.100000000000001" customHeight="1">
      <c r="A80" s="312" t="s">
        <v>117</v>
      </c>
      <c r="B80" s="249"/>
      <c r="C80" s="381" t="str">
        <f>L65</f>
        <v>Pawłowski Stanisław</v>
      </c>
      <c r="D80" s="396"/>
      <c r="E80" s="35"/>
      <c r="F80" s="9">
        <v>6</v>
      </c>
      <c r="G80" s="56"/>
      <c r="H80" s="248"/>
      <c r="I80" s="381" t="str">
        <f>IF(H81=1,F79,IF(H81=2,F81," "))</f>
        <v>Szostak Michał</v>
      </c>
      <c r="J80" s="381"/>
      <c r="K80" s="44"/>
      <c r="L80" s="25"/>
      <c r="M80" s="20"/>
      <c r="N80" s="44"/>
      <c r="O80" s="25"/>
      <c r="P80" s="20"/>
      <c r="R80" s="262"/>
      <c r="S80" s="263"/>
      <c r="T80" s="263"/>
      <c r="U80" s="25"/>
    </row>
    <row r="81" spans="1:21" ht="20.100000000000001" customHeight="1">
      <c r="A81" s="57"/>
      <c r="B81" s="39"/>
      <c r="C81" s="9"/>
      <c r="D81" s="312" t="s">
        <v>116</v>
      </c>
      <c r="E81" s="247"/>
      <c r="F81" s="381" t="str">
        <f>IF(N24=2,L15,IF(N24=1,L31," "))</f>
        <v>Głaz Kamil</v>
      </c>
      <c r="G81" s="396"/>
      <c r="H81" s="33">
        <v>1</v>
      </c>
      <c r="I81" s="413" t="s">
        <v>194</v>
      </c>
      <c r="J81" s="413"/>
      <c r="K81" s="44"/>
      <c r="L81" s="210"/>
      <c r="M81" s="210"/>
      <c r="N81" s="44"/>
      <c r="O81" s="25"/>
      <c r="P81" s="20"/>
      <c r="R81" s="262"/>
      <c r="S81" s="263"/>
      <c r="T81" s="263"/>
      <c r="U81" s="25"/>
    </row>
    <row r="82" spans="1:21" ht="20.100000000000001" customHeight="1">
      <c r="A82" s="6"/>
      <c r="B82" s="6"/>
      <c r="D82" s="6"/>
      <c r="E82" s="6"/>
      <c r="G82" s="6"/>
      <c r="H82" s="36"/>
      <c r="I82" s="61"/>
      <c r="J82" s="61"/>
      <c r="K82" s="36"/>
      <c r="N82" s="44"/>
      <c r="O82" s="25"/>
      <c r="P82" s="20"/>
      <c r="R82" s="205" t="s">
        <v>128</v>
      </c>
      <c r="S82" s="205" t="s">
        <v>114</v>
      </c>
      <c r="T82" s="205" t="s">
        <v>23</v>
      </c>
      <c r="U82" s="25"/>
    </row>
    <row r="83" spans="1:21" s="1" customFormat="1" ht="20.100000000000001" customHeight="1">
      <c r="A83" s="6"/>
      <c r="B83" s="6"/>
      <c r="C83" s="6"/>
      <c r="D83" s="6"/>
      <c r="E83" s="6"/>
      <c r="F83" s="6"/>
      <c r="G83" s="6"/>
      <c r="H83" s="30"/>
      <c r="I83" s="4"/>
      <c r="J83" s="215"/>
      <c r="K83" s="42"/>
      <c r="L83" s="13"/>
      <c r="M83" s="13"/>
      <c r="N83" s="30"/>
      <c r="O83" s="6"/>
      <c r="P83" s="4"/>
      <c r="R83" s="261">
        <v>211</v>
      </c>
      <c r="S83" s="309" t="str">
        <f>F79</f>
        <v>Szostak Michał</v>
      </c>
      <c r="T83" s="309" t="str">
        <f>F81</f>
        <v>Głaz Kamil</v>
      </c>
      <c r="U83" s="244"/>
    </row>
    <row r="84" spans="1:21" s="1" customFormat="1" ht="20.100000000000001" customHeight="1">
      <c r="A84" s="220"/>
      <c r="B84" s="378" t="s">
        <v>148</v>
      </c>
      <c r="C84" s="378"/>
      <c r="D84" s="378"/>
      <c r="E84" s="378" t="s">
        <v>149</v>
      </c>
      <c r="F84" s="378"/>
      <c r="G84" s="378"/>
      <c r="H84" s="30"/>
      <c r="I84" s="4"/>
      <c r="J84" s="220"/>
      <c r="K84" s="378" t="s">
        <v>150</v>
      </c>
      <c r="L84" s="378"/>
      <c r="M84" s="378"/>
      <c r="N84" s="378" t="s">
        <v>151</v>
      </c>
      <c r="O84" s="378"/>
      <c r="P84" s="378"/>
      <c r="R84" s="262"/>
      <c r="S84" s="263"/>
      <c r="T84" s="263"/>
      <c r="U84" s="244"/>
    </row>
    <row r="85" spans="1:21" s="1" customFormat="1" ht="20.100000000000001" customHeight="1">
      <c r="A85" s="26"/>
      <c r="B85" s="221"/>
      <c r="C85" s="221"/>
      <c r="D85" s="222"/>
      <c r="E85" s="30"/>
      <c r="F85" s="223"/>
      <c r="G85" s="224"/>
      <c r="H85" s="30"/>
      <c r="I85" s="4"/>
      <c r="J85" s="3"/>
      <c r="K85" s="221"/>
      <c r="L85" s="221"/>
      <c r="M85" s="222"/>
      <c r="N85" s="30"/>
      <c r="O85" s="223"/>
      <c r="P85" s="224"/>
      <c r="R85" s="6"/>
      <c r="S85" s="6"/>
      <c r="T85" s="6"/>
    </row>
    <row r="86" spans="1:21" s="1" customFormat="1" ht="20.100000000000001" customHeight="1">
      <c r="A86" s="312" t="s">
        <v>122</v>
      </c>
      <c r="B86" s="225"/>
      <c r="C86" s="409" t="str">
        <f>IF(H53=2,F50,IF(H53=1,F55," "))</f>
        <v>Kaczmarczyk Kamil</v>
      </c>
      <c r="D86" s="410"/>
      <c r="E86" s="40"/>
      <c r="F86" s="210"/>
      <c r="G86" s="210"/>
      <c r="H86" s="30"/>
      <c r="I86" s="4"/>
      <c r="J86" s="312" t="s">
        <v>124</v>
      </c>
      <c r="K86" s="225"/>
      <c r="L86" s="382" t="str">
        <f>IF(K56=2,I52,IF(K56=1,I57," "))</f>
        <v>Urbańczyk Piotr</v>
      </c>
      <c r="M86" s="383"/>
      <c r="N86" s="40"/>
      <c r="O86" s="210"/>
      <c r="P86" s="210"/>
      <c r="R86" s="205" t="s">
        <v>129</v>
      </c>
      <c r="S86" s="205" t="s">
        <v>114</v>
      </c>
      <c r="T86" s="205" t="s">
        <v>23</v>
      </c>
    </row>
    <row r="87" spans="1:21" s="1" customFormat="1" ht="20.100000000000001" customHeight="1">
      <c r="A87" s="313"/>
      <c r="B87" s="226"/>
      <c r="C87" s="9">
        <v>8</v>
      </c>
      <c r="D87" s="55"/>
      <c r="E87" s="238"/>
      <c r="F87" s="381" t="str">
        <f>IF(E88=1,C86,IF(E88=2,C88," "))</f>
        <v>Szolc Krzysztof</v>
      </c>
      <c r="G87" s="381"/>
      <c r="H87" s="30"/>
      <c r="I87" s="4"/>
      <c r="J87" s="313"/>
      <c r="K87" s="241"/>
      <c r="L87" s="9">
        <v>7</v>
      </c>
      <c r="M87" s="55"/>
      <c r="N87" s="233"/>
      <c r="O87" s="381" t="str">
        <f>IF(N88=1,L86,IF(N88=2,L88," "))</f>
        <v>Szczotka Maciej</v>
      </c>
      <c r="P87" s="381"/>
      <c r="R87" s="261">
        <v>221</v>
      </c>
      <c r="S87" s="309" t="str">
        <f>C86</f>
        <v>Kaczmarczyk Kamil</v>
      </c>
      <c r="T87" s="309" t="str">
        <f>C88</f>
        <v>Szolc Krzysztof</v>
      </c>
    </row>
    <row r="88" spans="1:21" s="1" customFormat="1" ht="20.100000000000001" customHeight="1">
      <c r="A88" s="312" t="s">
        <v>123</v>
      </c>
      <c r="B88" s="230"/>
      <c r="C88" s="379" t="str">
        <f>IF(H63=2,F60,IF(H63=1,F65," "))</f>
        <v>Szolc Krzysztof</v>
      </c>
      <c r="D88" s="380"/>
      <c r="E88" s="239">
        <v>2</v>
      </c>
      <c r="F88" s="429" t="s">
        <v>193</v>
      </c>
      <c r="G88" s="237"/>
      <c r="H88" s="30"/>
      <c r="I88" s="4"/>
      <c r="J88" s="312" t="s">
        <v>125</v>
      </c>
      <c r="K88" s="230"/>
      <c r="L88" s="379" t="str">
        <f>IF(K66=2,I62,IF(K66=1,I67," "))</f>
        <v>Szczotka Maciej</v>
      </c>
      <c r="M88" s="380"/>
      <c r="N88" s="239">
        <v>2</v>
      </c>
      <c r="O88" s="429" t="s">
        <v>193</v>
      </c>
      <c r="P88" s="237"/>
      <c r="R88" s="6"/>
      <c r="S88" s="6"/>
      <c r="T88" s="6"/>
    </row>
    <row r="89" spans="1:21" s="1" customFormat="1" ht="20.100000000000001" customHeight="1">
      <c r="A89" s="313"/>
      <c r="B89" s="241"/>
      <c r="C89" s="9"/>
      <c r="D89" s="229"/>
      <c r="E89" s="36"/>
      <c r="F89" s="13"/>
      <c r="G89" s="13"/>
      <c r="H89" s="30"/>
      <c r="I89" s="4"/>
      <c r="J89" s="57"/>
      <c r="K89" s="241"/>
      <c r="L89" s="9"/>
      <c r="M89" s="229"/>
      <c r="N89" s="36"/>
      <c r="O89" s="13"/>
      <c r="P89" s="13"/>
      <c r="R89" s="6"/>
      <c r="S89" s="6"/>
      <c r="T89" s="6"/>
    </row>
    <row r="90" spans="1:21" s="1" customFormat="1" ht="20.100000000000001" customHeight="1">
      <c r="A90" s="229"/>
      <c r="B90" s="242"/>
      <c r="C90" s="13"/>
      <c r="D90" s="13"/>
      <c r="E90" s="40"/>
      <c r="F90" s="210"/>
      <c r="G90" s="210"/>
      <c r="H90" s="30"/>
      <c r="I90" s="4"/>
      <c r="J90" s="215"/>
      <c r="K90" s="42"/>
      <c r="L90" s="13"/>
      <c r="M90" s="13"/>
      <c r="N90" s="30"/>
      <c r="O90" s="6"/>
      <c r="P90" s="4"/>
      <c r="R90" s="205" t="s">
        <v>130</v>
      </c>
      <c r="S90" s="205" t="s">
        <v>114</v>
      </c>
      <c r="T90" s="205" t="s">
        <v>23</v>
      </c>
    </row>
    <row r="91" spans="1:21" s="1" customFormat="1" ht="20.100000000000001" customHeight="1">
      <c r="A91" s="314"/>
      <c r="B91" s="378" t="s">
        <v>157</v>
      </c>
      <c r="C91" s="378"/>
      <c r="D91" s="378"/>
      <c r="E91" s="378" t="s">
        <v>152</v>
      </c>
      <c r="F91" s="378"/>
      <c r="G91" s="378"/>
      <c r="H91" s="378" t="s">
        <v>153</v>
      </c>
      <c r="I91" s="378"/>
      <c r="J91" s="378"/>
      <c r="R91" s="261">
        <v>231</v>
      </c>
      <c r="S91" s="309" t="str">
        <f>L88</f>
        <v>Szczotka Maciej</v>
      </c>
      <c r="T91" s="309" t="str">
        <f>L86</f>
        <v>Urbańczyk Piotr</v>
      </c>
    </row>
    <row r="92" spans="1:21" s="1" customFormat="1" ht="20.100000000000001" customHeight="1">
      <c r="A92" s="26"/>
      <c r="B92" s="221"/>
      <c r="C92" s="221"/>
      <c r="D92" s="222"/>
      <c r="E92" s="30"/>
      <c r="F92" s="223"/>
      <c r="G92" s="224"/>
      <c r="H92" s="36"/>
      <c r="I92" s="13"/>
      <c r="J92" s="13"/>
    </row>
    <row r="93" spans="1:21" s="1" customFormat="1" ht="20.100000000000001" customHeight="1">
      <c r="A93" s="312" t="s">
        <v>118</v>
      </c>
      <c r="B93" s="225"/>
      <c r="C93" s="409" t="str">
        <f>IF(E49=2,C49,IF(E49=1,C51," "))</f>
        <v>Kryczek Adam</v>
      </c>
      <c r="D93" s="411"/>
      <c r="E93" s="34">
        <v>1</v>
      </c>
      <c r="F93" s="402"/>
      <c r="G93" s="402"/>
      <c r="H93" s="40"/>
      <c r="I93" s="210"/>
      <c r="J93" s="210"/>
      <c r="K93" s="6"/>
      <c r="L93" s="6"/>
      <c r="M93" s="6"/>
      <c r="N93" s="6"/>
      <c r="O93" s="6"/>
      <c r="P93" s="6"/>
      <c r="R93" s="6"/>
      <c r="S93" s="6"/>
      <c r="T93" s="6"/>
    </row>
    <row r="94" spans="1:21" s="1" customFormat="1" ht="20.100000000000001" customHeight="1">
      <c r="A94" s="313"/>
      <c r="B94" s="226"/>
      <c r="C94" s="9"/>
      <c r="D94" s="227" t="s">
        <v>126</v>
      </c>
      <c r="E94" s="228"/>
      <c r="F94" s="409" t="str">
        <f>IF(E93=1,C93,IF(E93=2,C95," "))</f>
        <v>Kryczek Adam</v>
      </c>
      <c r="G94" s="411"/>
      <c r="H94" s="40"/>
      <c r="I94" s="25"/>
      <c r="J94" s="229"/>
      <c r="K94" s="6"/>
      <c r="L94" s="6"/>
      <c r="M94" s="6"/>
      <c r="N94" s="6"/>
      <c r="O94" s="6"/>
      <c r="P94" s="6"/>
      <c r="R94" s="6"/>
      <c r="S94" s="6"/>
      <c r="T94" s="6"/>
    </row>
    <row r="95" spans="1:21" s="1" customFormat="1" ht="20.100000000000001" customHeight="1">
      <c r="A95" s="312" t="s">
        <v>119</v>
      </c>
      <c r="B95" s="230"/>
      <c r="C95" s="379" t="str">
        <f>IF(E56=2,C54,IF(E56=1,C56," "))</f>
        <v>-</v>
      </c>
      <c r="D95" s="412"/>
      <c r="E95" s="35"/>
      <c r="F95" s="25"/>
      <c r="G95" s="231"/>
      <c r="H95" s="40"/>
      <c r="I95" s="25"/>
      <c r="J95" s="49"/>
      <c r="K95" s="6"/>
      <c r="L95" s="6"/>
      <c r="M95" s="6"/>
      <c r="N95" s="6"/>
      <c r="O95" s="6"/>
      <c r="P95" s="6"/>
      <c r="R95" s="205" t="s">
        <v>39</v>
      </c>
      <c r="S95" s="205" t="s">
        <v>114</v>
      </c>
      <c r="T95" s="205" t="s">
        <v>23</v>
      </c>
    </row>
    <row r="96" spans="1:21" s="1" customFormat="1" ht="20.100000000000001" customHeight="1">
      <c r="A96" s="315"/>
      <c r="B96" s="232"/>
      <c r="C96" s="25"/>
      <c r="D96" s="229"/>
      <c r="E96" s="36"/>
      <c r="F96" s="13">
        <v>7</v>
      </c>
      <c r="G96" s="22"/>
      <c r="H96" s="233"/>
      <c r="I96" s="381" t="str">
        <f>IF(H97=1,F94,IF(H97=2,F98," "))</f>
        <v>Kossak Bartosz</v>
      </c>
      <c r="J96" s="381"/>
      <c r="K96" s="6"/>
      <c r="L96" s="6"/>
      <c r="M96" s="6"/>
      <c r="N96" s="6"/>
      <c r="O96" s="6"/>
      <c r="P96" s="6"/>
      <c r="R96" s="261">
        <v>241</v>
      </c>
      <c r="S96" s="309" t="str">
        <f>C93</f>
        <v>Kryczek Adam</v>
      </c>
      <c r="T96" s="309" t="str">
        <f>C95</f>
        <v>-</v>
      </c>
    </row>
    <row r="97" spans="1:20" s="1" customFormat="1" ht="20.100000000000001" customHeight="1">
      <c r="A97" s="312" t="s">
        <v>120</v>
      </c>
      <c r="B97" s="234"/>
      <c r="C97" s="409" t="str">
        <f>IF(E59=2,C59,IF(E59=1,C61," "))</f>
        <v>Makowski Krzysztof</v>
      </c>
      <c r="D97" s="411"/>
      <c r="E97" s="40"/>
      <c r="F97" s="210"/>
      <c r="G97" s="235"/>
      <c r="H97" s="236">
        <v>2</v>
      </c>
      <c r="I97" s="429" t="s">
        <v>193</v>
      </c>
      <c r="J97" s="237"/>
      <c r="K97" s="36"/>
      <c r="L97" s="13"/>
      <c r="M97" s="13"/>
      <c r="N97" s="44"/>
      <c r="O97" s="25"/>
      <c r="P97" s="20"/>
      <c r="R97" s="261">
        <v>242</v>
      </c>
      <c r="S97" s="309" t="str">
        <f>C97</f>
        <v>Makowski Krzysztof</v>
      </c>
      <c r="T97" s="309" t="str">
        <f>C99</f>
        <v>Kossak Bartosz</v>
      </c>
    </row>
    <row r="98" spans="1:20" s="1" customFormat="1" ht="20.100000000000001" customHeight="1">
      <c r="A98" s="313"/>
      <c r="B98" s="226"/>
      <c r="C98" s="9">
        <v>7</v>
      </c>
      <c r="D98" s="227" t="s">
        <v>127</v>
      </c>
      <c r="E98" s="238"/>
      <c r="F98" s="381" t="str">
        <f>IF(E99=1,C97,IF(E99=2,C99," "))</f>
        <v>Kossak Bartosz</v>
      </c>
      <c r="G98" s="396"/>
      <c r="H98" s="40"/>
      <c r="I98" s="25"/>
      <c r="J98" s="49"/>
      <c r="K98" s="44"/>
      <c r="L98" s="210"/>
      <c r="M98" s="210"/>
      <c r="N98" s="44"/>
      <c r="O98" s="25"/>
      <c r="P98" s="20"/>
      <c r="R98" s="6"/>
      <c r="S98" s="6"/>
      <c r="T98" s="6"/>
    </row>
    <row r="99" spans="1:20" s="1" customFormat="1" ht="20.100000000000001" customHeight="1">
      <c r="A99" s="312" t="s">
        <v>121</v>
      </c>
      <c r="B99" s="230"/>
      <c r="C99" s="379" t="str">
        <f>IF(E66=2,C64,IF(E66=1,C66," "))</f>
        <v>Kossak Bartosz</v>
      </c>
      <c r="D99" s="412"/>
      <c r="E99" s="239">
        <v>2</v>
      </c>
      <c r="F99" s="429" t="s">
        <v>193</v>
      </c>
      <c r="G99" s="237"/>
      <c r="H99" s="36"/>
      <c r="I99" s="61"/>
      <c r="J99" s="61"/>
      <c r="K99" s="42"/>
      <c r="L99" s="13"/>
      <c r="M99" s="13"/>
      <c r="N99" s="36"/>
      <c r="O99" s="13"/>
      <c r="P99" s="13"/>
    </row>
    <row r="100" spans="1:20" s="1" customFormat="1" ht="20.100000000000001" customHeight="1">
      <c r="A100" s="316"/>
      <c r="B100" s="6"/>
      <c r="C100" s="6"/>
      <c r="D100" s="6"/>
      <c r="E100" s="6"/>
      <c r="F100" s="6"/>
      <c r="G100" s="6"/>
      <c r="H100" s="6"/>
      <c r="I100" s="6"/>
      <c r="J100" s="6"/>
      <c r="K100" s="44"/>
      <c r="L100" s="51"/>
      <c r="M100" s="50"/>
      <c r="N100" s="44"/>
      <c r="O100" s="240"/>
      <c r="P100" s="20"/>
      <c r="R100" s="205" t="s">
        <v>131</v>
      </c>
      <c r="S100" s="205" t="s">
        <v>114</v>
      </c>
      <c r="T100" s="205" t="s">
        <v>23</v>
      </c>
    </row>
    <row r="101" spans="1:20" s="1" customFormat="1" ht="20.100000000000001" customHeight="1">
      <c r="A101" s="316"/>
      <c r="B101" s="6"/>
      <c r="C101" s="6"/>
      <c r="D101" s="6"/>
      <c r="E101" s="6"/>
      <c r="F101" s="6"/>
      <c r="G101" s="6"/>
      <c r="H101" s="6"/>
      <c r="I101" s="6"/>
      <c r="J101" s="6"/>
      <c r="K101" s="42"/>
      <c r="L101" s="13"/>
      <c r="M101" s="13"/>
      <c r="N101" s="44"/>
      <c r="O101" s="50"/>
      <c r="P101" s="50"/>
      <c r="R101" s="261">
        <v>251</v>
      </c>
      <c r="S101" s="309" t="str">
        <f>F94</f>
        <v>Kryczek Adam</v>
      </c>
      <c r="T101" s="309" t="str">
        <f>F98</f>
        <v>Kossak Bartosz</v>
      </c>
    </row>
    <row r="102" spans="1:20" s="1" customFormat="1" ht="20.100000000000001" customHeight="1">
      <c r="A102" s="314"/>
      <c r="B102" s="378" t="s">
        <v>154</v>
      </c>
      <c r="C102" s="378"/>
      <c r="D102" s="378"/>
      <c r="E102" s="378" t="s">
        <v>155</v>
      </c>
      <c r="F102" s="378"/>
      <c r="G102" s="378"/>
      <c r="H102" s="40"/>
      <c r="I102" s="210"/>
      <c r="J102" s="210"/>
      <c r="K102" s="42"/>
      <c r="L102" s="13"/>
      <c r="M102" s="13"/>
      <c r="N102" s="44"/>
      <c r="O102" s="50"/>
      <c r="P102" s="50"/>
      <c r="R102" s="6"/>
      <c r="S102" s="6"/>
      <c r="T102" s="6"/>
    </row>
    <row r="103" spans="1:20" s="1" customFormat="1" ht="20.100000000000001" customHeight="1">
      <c r="A103" s="26"/>
      <c r="B103" s="221"/>
      <c r="C103" s="221"/>
      <c r="D103" s="222"/>
      <c r="E103" s="30"/>
      <c r="F103" s="223"/>
      <c r="G103" s="224"/>
      <c r="H103" s="30"/>
      <c r="I103" s="4"/>
      <c r="J103" s="229"/>
      <c r="K103" s="36"/>
      <c r="L103" s="13"/>
      <c r="M103" s="13"/>
      <c r="N103" s="44"/>
      <c r="O103" s="25"/>
      <c r="P103" s="20"/>
      <c r="R103" s="6"/>
      <c r="S103" s="6"/>
      <c r="T103" s="6"/>
    </row>
    <row r="104" spans="1:20" s="1" customFormat="1" ht="20.100000000000001" customHeight="1">
      <c r="A104" s="312" t="s">
        <v>126</v>
      </c>
      <c r="B104" s="225"/>
      <c r="C104" s="409" t="str">
        <f>IF(E93=2,C93,IF(E93=1,C95," "))</f>
        <v>-</v>
      </c>
      <c r="D104" s="410"/>
      <c r="E104" s="40"/>
      <c r="F104" s="210"/>
      <c r="G104" s="210"/>
      <c r="H104" s="40"/>
      <c r="I104" s="25"/>
      <c r="J104" s="49"/>
      <c r="K104" s="44"/>
      <c r="L104" s="25"/>
      <c r="M104" s="20"/>
      <c r="N104" s="44"/>
      <c r="O104" s="25"/>
      <c r="P104" s="20"/>
      <c r="R104" s="205" t="s">
        <v>132</v>
      </c>
      <c r="S104" s="205" t="s">
        <v>114</v>
      </c>
      <c r="T104" s="205" t="s">
        <v>23</v>
      </c>
    </row>
    <row r="105" spans="1:20" s="1" customFormat="1" ht="20.100000000000001" customHeight="1">
      <c r="A105" s="313"/>
      <c r="B105" s="226"/>
      <c r="C105" s="9"/>
      <c r="D105" s="55"/>
      <c r="E105" s="238"/>
      <c r="F105" s="381" t="str">
        <f>IF(E106=1,C104,IF(E106=2,C106," "))</f>
        <v>Makowski Krzysztof</v>
      </c>
      <c r="G105" s="381"/>
      <c r="H105" s="40"/>
      <c r="I105" s="210"/>
      <c r="J105" s="210"/>
      <c r="K105" s="44"/>
      <c r="L105" s="25"/>
      <c r="M105" s="20"/>
      <c r="N105" s="44"/>
      <c r="O105" s="25"/>
      <c r="P105" s="20"/>
      <c r="R105" s="261">
        <v>261</v>
      </c>
      <c r="S105" s="309" t="str">
        <f>C104</f>
        <v>-</v>
      </c>
      <c r="T105" s="309" t="str">
        <f>C106</f>
        <v>Makowski Krzysztof</v>
      </c>
    </row>
    <row r="106" spans="1:20" s="1" customFormat="1" ht="20.100000000000001" customHeight="1">
      <c r="A106" s="312" t="s">
        <v>127</v>
      </c>
      <c r="B106" s="230"/>
      <c r="C106" s="379" t="str">
        <f>IF(E99=2,C97,IF(E99=1,C99," "))</f>
        <v>Makowski Krzysztof</v>
      </c>
      <c r="D106" s="380"/>
      <c r="E106" s="239">
        <v>2</v>
      </c>
      <c r="F106" s="330"/>
      <c r="G106" s="237"/>
      <c r="H106" s="36"/>
      <c r="I106" s="13"/>
      <c r="J106" s="13"/>
      <c r="K106" s="44"/>
      <c r="L106" s="25"/>
      <c r="M106" s="20"/>
      <c r="N106" s="42"/>
      <c r="O106" s="13"/>
      <c r="P106" s="13"/>
      <c r="R106" s="6"/>
      <c r="S106" s="6"/>
      <c r="T106" s="6"/>
    </row>
    <row r="107" spans="1:20" s="1" customFormat="1" ht="20.100000000000001" customHeight="1">
      <c r="A107" s="313"/>
      <c r="B107" s="241"/>
      <c r="C107" s="9"/>
      <c r="D107" s="229"/>
      <c r="E107" s="36"/>
      <c r="F107" s="13"/>
      <c r="G107" s="13"/>
      <c r="H107" s="40"/>
      <c r="I107" s="25"/>
      <c r="J107" s="49"/>
      <c r="K107" s="44"/>
      <c r="L107" s="25"/>
      <c r="M107" s="20"/>
      <c r="N107" s="44"/>
      <c r="O107" s="25"/>
      <c r="P107" s="20"/>
      <c r="R107" s="6"/>
      <c r="S107" s="6"/>
      <c r="T107" s="6"/>
    </row>
    <row r="108" spans="1:20" s="1" customFormat="1" ht="20.100000000000001" customHeight="1">
      <c r="A108" s="229"/>
      <c r="B108" s="242"/>
      <c r="C108" s="329"/>
      <c r="D108" s="329"/>
      <c r="E108" s="40"/>
      <c r="F108" s="328"/>
      <c r="G108" s="328"/>
      <c r="H108" s="40"/>
      <c r="I108" s="25"/>
      <c r="J108" s="49"/>
      <c r="K108" s="44"/>
      <c r="L108" s="210"/>
      <c r="M108" s="210"/>
      <c r="N108" s="44"/>
      <c r="O108" s="25"/>
      <c r="P108" s="20"/>
      <c r="R108" s="6"/>
      <c r="S108" s="6"/>
      <c r="T108" s="6"/>
    </row>
    <row r="109" spans="1:20" s="1" customFormat="1" ht="20.100000000000001" customHeight="1">
      <c r="A109" s="345"/>
      <c r="B109" s="378"/>
      <c r="C109" s="378"/>
      <c r="D109" s="378"/>
      <c r="E109" s="378"/>
      <c r="F109" s="378"/>
      <c r="G109" s="378"/>
      <c r="H109" s="378"/>
      <c r="I109" s="378"/>
      <c r="J109" s="378"/>
      <c r="K109" s="42"/>
      <c r="L109" s="13"/>
      <c r="M109" s="13"/>
      <c r="N109" s="36"/>
      <c r="O109" s="13"/>
      <c r="P109" s="13"/>
      <c r="R109" s="6"/>
      <c r="S109" s="6"/>
      <c r="T109" s="6"/>
    </row>
    <row r="110" spans="1:20" s="1" customFormat="1" ht="20.100000000000001" customHeight="1">
      <c r="A110" s="26"/>
      <c r="B110" s="4"/>
      <c r="C110" s="4"/>
      <c r="D110" s="26"/>
      <c r="E110" s="30"/>
      <c r="F110" s="223"/>
      <c r="G110" s="224"/>
      <c r="H110" s="36"/>
      <c r="I110" s="329"/>
      <c r="J110" s="329"/>
      <c r="K110" s="44"/>
      <c r="L110" s="51"/>
      <c r="M110" s="50"/>
      <c r="N110" s="44"/>
      <c r="O110" s="50"/>
      <c r="P110" s="50"/>
      <c r="R110" s="6"/>
      <c r="S110" s="6"/>
      <c r="T110" s="6"/>
    </row>
    <row r="111" spans="1:20" s="1" customFormat="1" ht="20.100000000000001" customHeight="1">
      <c r="A111" s="229"/>
      <c r="B111" s="242"/>
      <c r="C111" s="386"/>
      <c r="D111" s="386"/>
      <c r="E111" s="40"/>
      <c r="F111" s="391"/>
      <c r="G111" s="391"/>
      <c r="H111" s="40"/>
      <c r="I111" s="328"/>
      <c r="J111" s="328"/>
      <c r="K111" s="42"/>
      <c r="L111" s="13"/>
      <c r="M111" s="13"/>
      <c r="N111" s="44"/>
      <c r="O111" s="50"/>
      <c r="P111" s="50"/>
      <c r="R111" s="6"/>
      <c r="S111" s="6"/>
      <c r="T111" s="6"/>
    </row>
    <row r="112" spans="1:20" s="1" customFormat="1" ht="20.100000000000001" customHeight="1">
      <c r="A112" s="315"/>
      <c r="B112" s="232"/>
      <c r="C112" s="25"/>
      <c r="D112" s="346"/>
      <c r="E112" s="36"/>
      <c r="F112" s="386"/>
      <c r="G112" s="386"/>
      <c r="H112" s="40"/>
      <c r="I112" s="25"/>
      <c r="J112" s="229"/>
      <c r="K112" s="36"/>
      <c r="L112" s="13"/>
      <c r="M112" s="13"/>
      <c r="N112" s="44"/>
      <c r="O112" s="25"/>
      <c r="P112" s="20"/>
      <c r="R112" s="6"/>
      <c r="S112" s="6"/>
      <c r="T112" s="6"/>
    </row>
    <row r="113" spans="1:20" s="1" customFormat="1" ht="20.100000000000001" customHeight="1">
      <c r="A113" s="229"/>
      <c r="B113" s="242"/>
      <c r="C113" s="386"/>
      <c r="D113" s="386"/>
      <c r="E113" s="40"/>
      <c r="F113" s="25"/>
      <c r="G113" s="215"/>
      <c r="H113" s="40"/>
      <c r="I113" s="25"/>
      <c r="J113" s="49"/>
      <c r="K113" s="44"/>
      <c r="L113" s="51"/>
      <c r="M113" s="50"/>
      <c r="N113" s="243"/>
      <c r="O113" s="25"/>
      <c r="P113" s="25"/>
      <c r="R113" s="347"/>
      <c r="S113" s="347"/>
      <c r="T113" s="347"/>
    </row>
    <row r="114" spans="1:20" s="1" customFormat="1" ht="20.100000000000001" customHeight="1">
      <c r="A114" s="315"/>
      <c r="B114" s="232"/>
      <c r="C114" s="25"/>
      <c r="D114" s="229"/>
      <c r="E114" s="36"/>
      <c r="F114" s="329"/>
      <c r="G114" s="329"/>
      <c r="H114" s="36"/>
      <c r="I114" s="386"/>
      <c r="J114" s="386"/>
      <c r="K114" s="42"/>
      <c r="L114" s="13"/>
      <c r="M114" s="13"/>
      <c r="N114" s="47"/>
      <c r="O114" s="3"/>
      <c r="P114" s="244"/>
      <c r="R114" s="262"/>
      <c r="S114" s="348"/>
      <c r="T114" s="348"/>
    </row>
    <row r="115" spans="1:20" s="1" customFormat="1" ht="20.100000000000001" customHeight="1">
      <c r="A115" s="229"/>
      <c r="B115" s="242"/>
      <c r="C115" s="386"/>
      <c r="D115" s="386"/>
      <c r="E115" s="40"/>
      <c r="F115" s="328"/>
      <c r="G115" s="328"/>
      <c r="H115" s="40"/>
      <c r="I115" s="61"/>
      <c r="J115" s="215"/>
      <c r="K115" s="44"/>
      <c r="L115" s="50"/>
      <c r="M115" s="50"/>
      <c r="N115" s="41"/>
      <c r="O115" s="6"/>
      <c r="P115" s="8"/>
      <c r="R115" s="262"/>
      <c r="S115" s="348"/>
      <c r="T115" s="348"/>
    </row>
    <row r="116" spans="1:20" s="1" customFormat="1" ht="20.100000000000001" customHeight="1">
      <c r="A116" s="315"/>
      <c r="B116" s="232"/>
      <c r="C116" s="25"/>
      <c r="D116" s="346"/>
      <c r="E116" s="36"/>
      <c r="F116" s="386"/>
      <c r="G116" s="386"/>
      <c r="H116" s="40"/>
      <c r="I116" s="25"/>
      <c r="J116" s="49"/>
      <c r="K116" s="44"/>
      <c r="L116" s="25"/>
      <c r="M116" s="20"/>
      <c r="N116" s="44"/>
      <c r="O116" s="25"/>
      <c r="P116" s="20"/>
      <c r="R116" s="25"/>
      <c r="S116" s="25"/>
      <c r="T116" s="25"/>
    </row>
    <row r="117" spans="1:20" s="1" customFormat="1" ht="20.100000000000001" customHeight="1">
      <c r="A117" s="229"/>
      <c r="B117" s="242"/>
      <c r="C117" s="386"/>
      <c r="D117" s="386"/>
      <c r="E117" s="40"/>
      <c r="F117" s="61"/>
      <c r="G117" s="215"/>
      <c r="H117" s="36"/>
      <c r="I117" s="61"/>
      <c r="J117" s="61"/>
      <c r="K117" s="36"/>
      <c r="L117" s="13"/>
      <c r="M117" s="13"/>
      <c r="N117" s="36"/>
      <c r="O117" s="13"/>
      <c r="P117" s="13"/>
      <c r="R117" s="244"/>
      <c r="S117" s="244"/>
      <c r="T117" s="244"/>
    </row>
    <row r="118" spans="1:20" s="1" customFormat="1" ht="20.100000000000001" customHeight="1">
      <c r="A118" s="229"/>
      <c r="B118" s="242"/>
      <c r="C118" s="329"/>
      <c r="D118" s="329"/>
      <c r="E118" s="40"/>
      <c r="F118" s="328"/>
      <c r="G118" s="328"/>
      <c r="H118" s="40"/>
      <c r="I118" s="25"/>
      <c r="J118" s="49"/>
      <c r="K118" s="44"/>
      <c r="L118" s="210"/>
      <c r="M118" s="210"/>
      <c r="N118" s="44"/>
      <c r="O118" s="240"/>
      <c r="P118" s="20"/>
      <c r="R118" s="347"/>
      <c r="S118" s="347"/>
      <c r="T118" s="347"/>
    </row>
    <row r="119" spans="1:20" s="1" customFormat="1" ht="20.100000000000001" customHeight="1">
      <c r="A119" s="315"/>
      <c r="B119" s="232"/>
      <c r="C119" s="25"/>
      <c r="D119" s="229"/>
      <c r="E119" s="36"/>
      <c r="F119" s="329"/>
      <c r="G119" s="329"/>
      <c r="H119" s="40"/>
      <c r="I119" s="25"/>
      <c r="J119" s="49"/>
      <c r="K119" s="42"/>
      <c r="L119" s="13"/>
      <c r="M119" s="13"/>
      <c r="N119" s="44"/>
      <c r="O119" s="50"/>
      <c r="P119" s="50"/>
      <c r="R119" s="262"/>
      <c r="S119" s="348"/>
      <c r="T119" s="348"/>
    </row>
    <row r="120" spans="1:20" s="1" customFormat="1" ht="20.100000000000001" customHeight="1">
      <c r="A120" s="345"/>
      <c r="B120" s="378"/>
      <c r="C120" s="378"/>
      <c r="D120" s="378"/>
      <c r="E120" s="378"/>
      <c r="F120" s="378"/>
      <c r="G120" s="378"/>
      <c r="H120" s="40"/>
      <c r="I120" s="328"/>
      <c r="J120" s="328"/>
      <c r="K120" s="42"/>
      <c r="L120" s="13"/>
      <c r="M120" s="13"/>
      <c r="N120" s="44"/>
      <c r="O120" s="50"/>
      <c r="P120" s="50"/>
      <c r="R120" s="25"/>
      <c r="S120" s="25"/>
      <c r="T120" s="25"/>
    </row>
    <row r="121" spans="1:20" s="1" customFormat="1" ht="20.100000000000001" customHeight="1">
      <c r="A121" s="26"/>
      <c r="B121" s="4"/>
      <c r="C121" s="4"/>
      <c r="D121" s="26"/>
      <c r="E121" s="30"/>
      <c r="F121" s="223"/>
      <c r="G121" s="224"/>
      <c r="H121" s="30"/>
      <c r="I121" s="4"/>
      <c r="J121" s="229"/>
      <c r="K121" s="36"/>
      <c r="L121" s="13"/>
      <c r="M121" s="13"/>
      <c r="N121" s="44"/>
      <c r="O121" s="25"/>
      <c r="P121" s="20"/>
      <c r="R121" s="25"/>
      <c r="S121" s="25"/>
      <c r="T121" s="25"/>
    </row>
    <row r="122" spans="1:20" s="1" customFormat="1" ht="20.100000000000001" customHeight="1">
      <c r="A122" s="229"/>
      <c r="B122" s="242"/>
      <c r="C122" s="414"/>
      <c r="D122" s="414"/>
      <c r="E122" s="40"/>
      <c r="F122" s="328"/>
      <c r="G122" s="328"/>
      <c r="H122" s="40"/>
      <c r="I122" s="25"/>
      <c r="J122" s="49"/>
      <c r="K122" s="44"/>
      <c r="L122" s="25"/>
      <c r="M122" s="20"/>
      <c r="N122" s="44"/>
      <c r="O122" s="25"/>
      <c r="P122" s="20"/>
      <c r="R122" s="347"/>
      <c r="S122" s="347"/>
      <c r="T122" s="347"/>
    </row>
    <row r="123" spans="1:20" s="1" customFormat="1" ht="20.100000000000001" customHeight="1">
      <c r="A123" s="315"/>
      <c r="B123" s="232"/>
      <c r="C123" s="25"/>
      <c r="D123" s="229"/>
      <c r="E123" s="36"/>
      <c r="F123" s="386"/>
      <c r="G123" s="386"/>
      <c r="H123" s="40"/>
      <c r="I123" s="328"/>
      <c r="J123" s="328"/>
      <c r="K123" s="44"/>
      <c r="L123" s="25"/>
      <c r="M123" s="20"/>
      <c r="N123" s="44"/>
      <c r="O123" s="25"/>
      <c r="P123" s="20"/>
      <c r="R123" s="262"/>
      <c r="S123" s="348"/>
      <c r="T123" s="348"/>
    </row>
    <row r="124" spans="1:20" s="1" customFormat="1" ht="20.100000000000001" customHeight="1">
      <c r="A124" s="229"/>
      <c r="B124" s="242"/>
      <c r="C124" s="386"/>
      <c r="D124" s="386"/>
      <c r="E124" s="40"/>
      <c r="F124" s="25"/>
      <c r="G124" s="215"/>
      <c r="H124" s="36"/>
      <c r="I124" s="329"/>
      <c r="J124" s="329"/>
      <c r="K124" s="44"/>
      <c r="L124" s="25"/>
      <c r="M124" s="20"/>
      <c r="N124" s="42"/>
      <c r="O124" s="13"/>
      <c r="P124" s="13"/>
      <c r="R124" s="25"/>
      <c r="S124" s="25"/>
      <c r="T124" s="25"/>
    </row>
    <row r="125" spans="1:20" s="1" customFormat="1" ht="20.100000000000001" customHeight="1">
      <c r="A125" s="39"/>
      <c r="B125" s="204"/>
      <c r="C125" s="204"/>
      <c r="D125" s="204"/>
      <c r="E125" s="204"/>
      <c r="F125" s="204"/>
      <c r="G125" s="204"/>
      <c r="H125" s="378"/>
      <c r="I125" s="378"/>
      <c r="J125" s="378"/>
      <c r="K125" s="378"/>
      <c r="L125" s="378"/>
      <c r="M125" s="378"/>
      <c r="N125" s="44"/>
      <c r="O125" s="25"/>
      <c r="P125" s="20"/>
      <c r="R125" s="25"/>
      <c r="S125" s="25"/>
      <c r="T125" s="25"/>
    </row>
    <row r="126" spans="1:20" s="1" customFormat="1" ht="20.100000000000001" customHeight="1">
      <c r="A126" s="303" t="str">
        <f>IF(info!C$7="","", CONCATENATE(info!B$7," ",info!C$7))</f>
        <v>Obsługa komputerowa: Michał Majcher</v>
      </c>
      <c r="C126" s="199"/>
      <c r="D126" s="199"/>
      <c r="E126" s="200"/>
      <c r="F126" s="200"/>
      <c r="G126" s="6"/>
      <c r="H126" s="31"/>
      <c r="I126" s="6"/>
      <c r="J126" s="7"/>
      <c r="K126" s="41"/>
      <c r="L126" s="6"/>
      <c r="M126" s="8"/>
      <c r="N126" s="41"/>
      <c r="O126" s="6"/>
      <c r="P126" s="201" t="str">
        <f>IF(info!C$6="","", CONCATENATE(info!B$6," ",info!C$6))</f>
        <v>Sędzia Główny: Bartosz Majcher</v>
      </c>
      <c r="R126" s="262"/>
      <c r="S126" s="348"/>
      <c r="T126" s="348"/>
    </row>
    <row r="127" spans="1:20" s="1" customFormat="1" ht="20.100000000000001" customHeight="1">
      <c r="A127" s="304"/>
      <c r="B127" s="38"/>
      <c r="C127" s="6"/>
      <c r="D127" s="28"/>
      <c r="E127" s="31"/>
      <c r="F127" s="6"/>
      <c r="G127" s="7"/>
      <c r="H127" s="31"/>
      <c r="I127" s="6"/>
      <c r="J127" s="7"/>
      <c r="K127" s="41"/>
      <c r="L127" s="6"/>
      <c r="M127" s="8"/>
      <c r="N127" s="41"/>
      <c r="O127" s="6"/>
      <c r="P127" s="302"/>
    </row>
    <row r="128" spans="1:20" s="1" customFormat="1" ht="20.100000000000001" customHeight="1">
      <c r="A128" s="3"/>
      <c r="B128" s="3"/>
      <c r="C128" s="4"/>
      <c r="D128" s="26"/>
      <c r="E128" s="30"/>
      <c r="F128" s="4"/>
      <c r="G128" s="3"/>
      <c r="H128" s="30"/>
      <c r="I128" s="4"/>
      <c r="J128" s="215"/>
      <c r="K128" s="42"/>
      <c r="L128" s="13"/>
      <c r="M128" s="13"/>
      <c r="N128" s="30"/>
      <c r="O128" s="6"/>
      <c r="P128" s="4"/>
      <c r="R128" s="6"/>
      <c r="S128" s="6"/>
      <c r="T128" s="6"/>
    </row>
    <row r="129" spans="1:16">
      <c r="J129" s="216"/>
      <c r="K129" s="217"/>
      <c r="L129" s="218"/>
      <c r="M129" s="219"/>
      <c r="N129" s="217"/>
    </row>
    <row r="130" spans="1:16" ht="17.399999999999999">
      <c r="A130" s="6"/>
      <c r="B130" s="6"/>
      <c r="D130" s="6"/>
      <c r="E130" s="6"/>
      <c r="G130" s="6"/>
      <c r="H130" s="6"/>
      <c r="J130" s="6"/>
      <c r="K130" s="6"/>
      <c r="M130" s="6"/>
      <c r="N130" s="6"/>
      <c r="P130" s="6"/>
    </row>
    <row r="131" spans="1:16" ht="17.399999999999999">
      <c r="A131" s="6"/>
      <c r="B131" s="6"/>
      <c r="D131" s="6"/>
      <c r="E131" s="6"/>
      <c r="G131" s="6"/>
      <c r="H131" s="6"/>
      <c r="J131" s="6"/>
      <c r="K131" s="6"/>
      <c r="M131" s="6"/>
      <c r="N131" s="6"/>
      <c r="P131" s="6"/>
    </row>
  </sheetData>
  <sheetProtection formatCells="0" formatColumns="0" formatRows="0" insertRows="0" deleteRows="0"/>
  <mergeCells count="113">
    <mergeCell ref="K125:M125"/>
    <mergeCell ref="I81:J81"/>
    <mergeCell ref="B120:D120"/>
    <mergeCell ref="E120:G120"/>
    <mergeCell ref="C122:D122"/>
    <mergeCell ref="F123:G123"/>
    <mergeCell ref="C124:D124"/>
    <mergeCell ref="H125:J125"/>
    <mergeCell ref="F112:G112"/>
    <mergeCell ref="C113:D113"/>
    <mergeCell ref="I114:J114"/>
    <mergeCell ref="C115:D115"/>
    <mergeCell ref="F116:G116"/>
    <mergeCell ref="C117:D117"/>
    <mergeCell ref="C106:D106"/>
    <mergeCell ref="B109:D109"/>
    <mergeCell ref="E109:G109"/>
    <mergeCell ref="H109:J109"/>
    <mergeCell ref="C111:D111"/>
    <mergeCell ref="F111:G111"/>
    <mergeCell ref="C99:D99"/>
    <mergeCell ref="B102:D102"/>
    <mergeCell ref="E102:G102"/>
    <mergeCell ref="C93:D93"/>
    <mergeCell ref="F94:G94"/>
    <mergeCell ref="C95:D95"/>
    <mergeCell ref="C104:D104"/>
    <mergeCell ref="F105:G105"/>
    <mergeCell ref="I96:J96"/>
    <mergeCell ref="C97:D97"/>
    <mergeCell ref="F98:G98"/>
    <mergeCell ref="B91:D91"/>
    <mergeCell ref="E91:G91"/>
    <mergeCell ref="H91:J91"/>
    <mergeCell ref="C22:D22"/>
    <mergeCell ref="C20:D20"/>
    <mergeCell ref="C16:D16"/>
    <mergeCell ref="F17:G17"/>
    <mergeCell ref="C18:D18"/>
    <mergeCell ref="C28:D28"/>
    <mergeCell ref="K84:M84"/>
    <mergeCell ref="C86:D86"/>
    <mergeCell ref="F93:G93"/>
    <mergeCell ref="F87:G87"/>
    <mergeCell ref="C88:D88"/>
    <mergeCell ref="F9:G9"/>
    <mergeCell ref="C10:D10"/>
    <mergeCell ref="L31:M31"/>
    <mergeCell ref="N7:P7"/>
    <mergeCell ref="N21:P21"/>
    <mergeCell ref="F81:G81"/>
    <mergeCell ref="C78:D78"/>
    <mergeCell ref="F78:G78"/>
    <mergeCell ref="F79:G79"/>
    <mergeCell ref="C80:D80"/>
    <mergeCell ref="I80:J80"/>
    <mergeCell ref="H76:J76"/>
    <mergeCell ref="K58:M58"/>
    <mergeCell ref="L55:M55"/>
    <mergeCell ref="L60:M60"/>
    <mergeCell ref="L59:M59"/>
    <mergeCell ref="C36:D36"/>
    <mergeCell ref="F33:G33"/>
    <mergeCell ref="I35:J35"/>
    <mergeCell ref="I27:J27"/>
    <mergeCell ref="L15:M15"/>
    <mergeCell ref="I11:J11"/>
    <mergeCell ref="F13:G13"/>
    <mergeCell ref="F29:G29"/>
    <mergeCell ref="C1:P1"/>
    <mergeCell ref="B46:D46"/>
    <mergeCell ref="H46:J46"/>
    <mergeCell ref="K46:M46"/>
    <mergeCell ref="C34:D34"/>
    <mergeCell ref="F25:G25"/>
    <mergeCell ref="C30:D30"/>
    <mergeCell ref="C32:D32"/>
    <mergeCell ref="O23:P23"/>
    <mergeCell ref="C6:D6"/>
    <mergeCell ref="E6:G6"/>
    <mergeCell ref="K6:M6"/>
    <mergeCell ref="A3:P3"/>
    <mergeCell ref="A4:P4"/>
    <mergeCell ref="N6:P6"/>
    <mergeCell ref="I19:J19"/>
    <mergeCell ref="C14:D14"/>
    <mergeCell ref="H6:J6"/>
    <mergeCell ref="K7:M7"/>
    <mergeCell ref="C12:D12"/>
    <mergeCell ref="C8:D8"/>
    <mergeCell ref="C26:D26"/>
    <mergeCell ref="C24:D24"/>
    <mergeCell ref="F21:G21"/>
    <mergeCell ref="N84:P84"/>
    <mergeCell ref="L88:M88"/>
    <mergeCell ref="O87:P87"/>
    <mergeCell ref="L86:M86"/>
    <mergeCell ref="F37:G37"/>
    <mergeCell ref="C38:D38"/>
    <mergeCell ref="A43:P43"/>
    <mergeCell ref="A44:P44"/>
    <mergeCell ref="C41:P41"/>
    <mergeCell ref="E46:G46"/>
    <mergeCell ref="C48:D48"/>
    <mergeCell ref="F48:G48"/>
    <mergeCell ref="L65:M65"/>
    <mergeCell ref="C71:P71"/>
    <mergeCell ref="A73:P73"/>
    <mergeCell ref="A74:P74"/>
    <mergeCell ref="C76:D76"/>
    <mergeCell ref="E76:G76"/>
    <mergeCell ref="B84:D84"/>
    <mergeCell ref="E84:G84"/>
  </mergeCells>
  <phoneticPr fontId="3" type="noConversion"/>
  <conditionalFormatting sqref="H63 H53 K66 K56 E124 H115 K60 B53 E56 E66 E59 B58 B63 K81 E8 E14 E16 E22 H20 H10 K14 N24 K32 H26 H36 E38:E39 E32 E30 E24 E48:E49 E78 H81 N88 E88 E93 E99 H97 E106 E111 E117">
    <cfRule type="cellIs" dxfId="0" priority="8" stopIfTrue="1" operator="equal">
      <formula>"p"</formula>
    </cfRule>
  </conditionalFormatting>
  <printOptions horizontalCentered="1"/>
  <pageMargins left="0.39370078740157483" right="0.39370078740157483" top="0.23622047244094491" bottom="0.19685039370078741" header="0" footer="0"/>
  <pageSetup paperSize="9" scale="55" fitToHeight="0" orientation="portrait" r:id="rId1"/>
  <headerFooter alignWithMargins="0"/>
  <rowBreaks count="1" manualBreakCount="1">
    <brk id="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95"/>
  <sheetViews>
    <sheetView tabSelected="1" topLeftCell="A7" zoomScale="90" zoomScaleNormal="90" workbookViewId="0">
      <selection activeCell="I18" sqref="I18"/>
    </sheetView>
  </sheetViews>
  <sheetFormatPr defaultColWidth="9.109375" defaultRowHeight="13.8"/>
  <cols>
    <col min="1" max="1" width="7.88671875" style="266" customWidth="1"/>
    <col min="2" max="2" width="8.33203125" style="267" customWidth="1"/>
    <col min="3" max="3" width="40.6640625" style="268" customWidth="1"/>
    <col min="4" max="4" width="24.6640625" style="268" customWidth="1"/>
    <col min="5" max="5" width="16.44140625" style="268" customWidth="1"/>
    <col min="6" max="6" width="51.6640625" style="268" customWidth="1"/>
    <col min="7" max="7" width="13.44140625" style="269" customWidth="1"/>
    <col min="8" max="8" width="7.88671875" style="266" customWidth="1"/>
    <col min="9" max="10" width="9.109375" style="266"/>
    <col min="11" max="11" width="12.109375" style="266" bestFit="1" customWidth="1"/>
    <col min="12" max="16384" width="9.109375" style="266"/>
  </cols>
  <sheetData>
    <row r="1" spans="1:12" ht="43.5" customHeight="1">
      <c r="A1" s="265"/>
      <c r="B1" s="376" t="str">
        <f>IF(info!C3="","",CONCATENATE(info!C3,", ",info!C4," ",info!C5))</f>
        <v>64. Mistrzostwa Polski Kolejarzy, Suchedniów 21-23.04.2023r.</v>
      </c>
      <c r="C1" s="376"/>
      <c r="D1" s="376"/>
      <c r="E1" s="376"/>
      <c r="F1" s="376"/>
      <c r="G1" s="376"/>
      <c r="H1" s="376"/>
    </row>
    <row r="2" spans="1:12" ht="21" customHeight="1"/>
    <row r="3" spans="1:12" ht="28.5" customHeight="1">
      <c r="A3" s="372" t="str">
        <f>IF(info!C8="","",info!C8)</f>
        <v>M2</v>
      </c>
      <c r="B3" s="373"/>
      <c r="C3" s="373"/>
      <c r="D3" s="373"/>
      <c r="E3" s="373"/>
      <c r="F3" s="373"/>
      <c r="G3" s="373"/>
      <c r="H3" s="373"/>
      <c r="K3" s="206" t="s">
        <v>53</v>
      </c>
      <c r="L3" s="207" t="s">
        <v>115</v>
      </c>
    </row>
    <row r="4" spans="1:12" s="270" customFormat="1" ht="18.899999999999999" customHeight="1">
      <c r="A4" s="374" t="s">
        <v>160</v>
      </c>
      <c r="B4" s="375"/>
      <c r="C4" s="375"/>
      <c r="D4" s="375"/>
      <c r="E4" s="375"/>
      <c r="F4" s="375"/>
      <c r="G4" s="375"/>
      <c r="H4" s="375"/>
    </row>
    <row r="5" spans="1:12" s="270" customFormat="1" ht="24.9" customHeight="1">
      <c r="B5" s="271"/>
      <c r="C5" s="272"/>
      <c r="D5" s="272"/>
      <c r="E5" s="272"/>
      <c r="F5" s="272"/>
      <c r="G5" s="273"/>
    </row>
    <row r="6" spans="1:12" s="270" customFormat="1" ht="24.9" customHeight="1">
      <c r="A6" s="274"/>
      <c r="B6" s="275" t="s">
        <v>161</v>
      </c>
      <c r="C6" s="276" t="s">
        <v>135</v>
      </c>
      <c r="D6" s="276" t="s">
        <v>136</v>
      </c>
      <c r="E6" s="276" t="s">
        <v>137</v>
      </c>
      <c r="F6" s="276" t="s">
        <v>163</v>
      </c>
      <c r="G6" s="276" t="s">
        <v>162</v>
      </c>
      <c r="H6" s="274"/>
    </row>
    <row r="7" spans="1:12" s="277" customFormat="1" ht="24.9" customHeight="1">
      <c r="B7" s="278"/>
      <c r="C7" s="279"/>
      <c r="D7" s="279"/>
      <c r="E7" s="279"/>
      <c r="F7" s="279"/>
      <c r="G7" s="280"/>
    </row>
    <row r="8" spans="1:12" s="277" customFormat="1" ht="24.9" customHeight="1">
      <c r="B8" s="281" t="s">
        <v>4</v>
      </c>
      <c r="C8" s="306" t="str">
        <f>turniej!O23</f>
        <v>Brożek Piotr</v>
      </c>
      <c r="D8" s="79">
        <f>IF(C8=""," ",VLOOKUP(C8,lista!$C$8:$F$25,2,FALSE))</f>
        <v>0</v>
      </c>
      <c r="E8" s="79">
        <f>IF(C8=""," ",VLOOKUP(C8,lista!$C$8:$F$25,3,FALSE))</f>
        <v>0</v>
      </c>
      <c r="F8" s="80" t="str">
        <f>IF(C8=""," ",VLOOKUP(C8,lista!$C$8:$F$25,4,FALSE))</f>
        <v xml:space="preserve">Cargo Service </v>
      </c>
      <c r="G8" s="208">
        <v>25</v>
      </c>
      <c r="H8" s="282"/>
    </row>
    <row r="9" spans="1:12" s="277" customFormat="1" ht="24.9" customHeight="1">
      <c r="B9" s="281" t="s">
        <v>3</v>
      </c>
      <c r="C9" s="306" t="str">
        <f>turniej!I80</f>
        <v>Szostak Michał</v>
      </c>
      <c r="D9" s="79">
        <f>IF(C9=""," ",VLOOKUP(C9,lista!$C$8:$F$25,2,FALSE))</f>
        <v>0</v>
      </c>
      <c r="E9" s="79">
        <f>IF(C9=""," ",VLOOKUP(C9,lista!$C$8:$F$25,3,FALSE))</f>
        <v>0</v>
      </c>
      <c r="F9" s="80" t="str">
        <f>IF(C9=""," ",VLOOKUP(C9,lista!$C$8:$F$25,4,FALSE))</f>
        <v>IZ Skarżysko Kam.</v>
      </c>
      <c r="G9" s="208">
        <v>22</v>
      </c>
      <c r="H9" s="282"/>
    </row>
    <row r="10" spans="1:12" s="277" customFormat="1" ht="24.9" customHeight="1">
      <c r="B10" s="281" t="s">
        <v>5</v>
      </c>
      <c r="C10" s="306" t="str">
        <f>IF(turniej!H81=2,turniej!F79,IF(turniej!H81=1,turniej!F81," "))</f>
        <v>Głaz Kamil</v>
      </c>
      <c r="D10" s="79">
        <f>IF(C10=""," ",VLOOKUP(C10,lista!$C$8:$F$25,2,FALSE))</f>
        <v>0</v>
      </c>
      <c r="E10" s="79">
        <f>IF(C10=""," ",VLOOKUP(C10,lista!$C$8:$F$25,3,FALSE))</f>
        <v>0</v>
      </c>
      <c r="F10" s="80" t="str">
        <f>IF(C10=""," ",VLOOKUP(C10,lista!$C$8:$F$25,4,FALSE))</f>
        <v>IZ Rzeszów</v>
      </c>
      <c r="G10" s="208">
        <v>19</v>
      </c>
      <c r="H10" s="282"/>
    </row>
    <row r="11" spans="1:12" s="277" customFormat="1" ht="24.9" customHeight="1">
      <c r="B11" s="281" t="s">
        <v>6</v>
      </c>
      <c r="C11" s="306" t="str">
        <f>IF(turniej!E78=2,turniej!C78,IF(turniej!E78=1,turniej!C80," "))</f>
        <v>Pawłowski Stanisław</v>
      </c>
      <c r="D11" s="79">
        <f>IF(C11=""," ",VLOOKUP(C11,lista!$C$8:$F$25,2,FALSE))</f>
        <v>0</v>
      </c>
      <c r="E11" s="79">
        <f>IF(C11=""," ",VLOOKUP(C11,lista!$C$8:$F$25,3,FALSE))</f>
        <v>0</v>
      </c>
      <c r="F11" s="80" t="str">
        <f>IF(C11=""," ",VLOOKUP(C11,lista!$C$8:$F$25,4,FALSE))</f>
        <v>IZ Zielona Góra</v>
      </c>
      <c r="G11" s="208">
        <v>17</v>
      </c>
      <c r="H11" s="282"/>
    </row>
    <row r="12" spans="1:12" s="277" customFormat="1" ht="24.9" customHeight="1">
      <c r="B12" s="281" t="s">
        <v>7</v>
      </c>
      <c r="C12" s="306" t="str">
        <f>turniej!O87</f>
        <v>Szczotka Maciej</v>
      </c>
      <c r="D12" s="79">
        <f>IF(C12=""," ",VLOOKUP(C12,lista!$C$8:$F$25,2,FALSE))</f>
        <v>0</v>
      </c>
      <c r="E12" s="79">
        <f>IF(C12=""," ",VLOOKUP(C12,lista!$C$8:$F$25,3,FALSE))</f>
        <v>0</v>
      </c>
      <c r="F12" s="80" t="str">
        <f>IF(C12=""," ",VLOOKUP(C12,lista!$C$8:$F$25,4,FALSE))</f>
        <v xml:space="preserve">Cargo Service </v>
      </c>
      <c r="G12" s="208">
        <v>16</v>
      </c>
      <c r="H12" s="282"/>
    </row>
    <row r="13" spans="1:12" s="277" customFormat="1" ht="24.9" customHeight="1">
      <c r="B13" s="281" t="s">
        <v>8</v>
      </c>
      <c r="C13" s="306" t="str">
        <f>IF(turniej!N88=2,turniej!L86,IF(turniej!N88=1,turniej!L88," "))</f>
        <v>Urbańczyk Piotr</v>
      </c>
      <c r="D13" s="79">
        <f>IF(C13=""," ",VLOOKUP(C13,lista!$C$8:$F$25,2,FALSE))</f>
        <v>0</v>
      </c>
      <c r="E13" s="79">
        <f>IF(C13=""," ",VLOOKUP(C13,lista!$C$8:$F$25,3,FALSE))</f>
        <v>0</v>
      </c>
      <c r="F13" s="80" t="str">
        <f>IF(C13=""," ",VLOOKUP(C13,lista!$C$8:$F$25,4,FALSE))</f>
        <v>IZ Lublin</v>
      </c>
      <c r="G13" s="208">
        <v>15</v>
      </c>
      <c r="H13" s="282"/>
    </row>
    <row r="14" spans="1:12" s="277" customFormat="1" ht="24.9" customHeight="1">
      <c r="B14" s="281" t="s">
        <v>9</v>
      </c>
      <c r="C14" s="307" t="str">
        <f>turniej!F87</f>
        <v>Szolc Krzysztof</v>
      </c>
      <c r="D14" s="79">
        <f>IF(C14=""," ",VLOOKUP(C14,lista!$C$8:$F$25,2,FALSE))</f>
        <v>0</v>
      </c>
      <c r="E14" s="79">
        <f>IF(C14=""," ",VLOOKUP(C14,lista!$C$8:$F$25,3,FALSE))</f>
        <v>0</v>
      </c>
      <c r="F14" s="80" t="str">
        <f>IF(C14=""," ",VLOOKUP(C14,lista!$C$8:$F$25,4,FALSE))</f>
        <v>IC Południowy</v>
      </c>
      <c r="G14" s="208">
        <v>14</v>
      </c>
      <c r="H14" s="282"/>
    </row>
    <row r="15" spans="1:12" s="277" customFormat="1" ht="24.9" customHeight="1">
      <c r="B15" s="281" t="s">
        <v>10</v>
      </c>
      <c r="C15" s="306" t="str">
        <f>IF(turniej!E88=2,turniej!C86,IF(turniej!E88=1,turniej!C88," "))</f>
        <v>Kaczmarczyk Kamil</v>
      </c>
      <c r="D15" s="79">
        <f>IF(C15=""," ",VLOOKUP(C15,lista!$C$8:$F$25,2,FALSE))</f>
        <v>0</v>
      </c>
      <c r="E15" s="79">
        <f>IF(C15=""," ",VLOOKUP(C15,lista!$C$8:$F$25,3,FALSE))</f>
        <v>0</v>
      </c>
      <c r="F15" s="80" t="str">
        <f>IF(C15=""," ",VLOOKUP(C15,lista!$C$8:$F$25,4,FALSE))</f>
        <v>IZ Skarżysko Kam.</v>
      </c>
      <c r="G15" s="208">
        <v>13</v>
      </c>
      <c r="H15" s="282"/>
      <c r="I15" s="72"/>
      <c r="J15" s="284"/>
    </row>
    <row r="16" spans="1:12" s="277" customFormat="1" ht="24.9" customHeight="1">
      <c r="B16" s="281" t="s">
        <v>11</v>
      </c>
      <c r="C16" s="306" t="str">
        <f>turniej!I96</f>
        <v>Kossak Bartosz</v>
      </c>
      <c r="D16" s="79">
        <f>IF(C16=""," ",VLOOKUP(C16,lista!$C$8:$F$25,2,FALSE))</f>
        <v>0</v>
      </c>
      <c r="E16" s="79">
        <f>IF(C16=""," ",VLOOKUP(C16,lista!$C$8:$F$25,3,FALSE))</f>
        <v>0</v>
      </c>
      <c r="F16" s="80" t="str">
        <f>IF(C16=""," ",VLOOKUP(C16,lista!$C$8:$F$25,4,FALSE))</f>
        <v>CT Dolnośląski</v>
      </c>
      <c r="G16" s="208">
        <v>12</v>
      </c>
      <c r="H16" s="282"/>
      <c r="I16" s="72"/>
      <c r="J16" s="75"/>
    </row>
    <row r="17" spans="1:10" s="277" customFormat="1" ht="24.9" customHeight="1">
      <c r="B17" s="281" t="s">
        <v>12</v>
      </c>
      <c r="C17" s="306" t="str">
        <f>IF(turniej!H97=2,turniej!F94,IF(turniej!H97=1,turniej!F98," "))</f>
        <v>Kryczek Adam</v>
      </c>
      <c r="D17" s="79">
        <f>IF(C17=""," ",VLOOKUP(C17,lista!$C$8:$F$25,2,FALSE))</f>
        <v>0</v>
      </c>
      <c r="E17" s="79">
        <f>IF(C17=""," ",VLOOKUP(C17,lista!$C$8:$F$25,3,FALSE))</f>
        <v>0</v>
      </c>
      <c r="F17" s="80" t="str">
        <f>IF(C17=""," ",VLOOKUP(C17,lista!$C$8:$F$25,4,FALSE))</f>
        <v>IC Południowy</v>
      </c>
      <c r="G17" s="208">
        <v>11</v>
      </c>
      <c r="H17" s="282"/>
    </row>
    <row r="18" spans="1:10" s="277" customFormat="1" ht="24.9" customHeight="1">
      <c r="B18" s="281" t="s">
        <v>13</v>
      </c>
      <c r="C18" s="306" t="str">
        <f>turniej!F105</f>
        <v>Makowski Krzysztof</v>
      </c>
      <c r="D18" s="79">
        <f>IF(C18=""," ",VLOOKUP(C18,lista!$C$8:$F$25,2,FALSE))</f>
        <v>0</v>
      </c>
      <c r="E18" s="79">
        <f>IF(C18=""," ",VLOOKUP(C18,lista!$C$8:$F$25,3,FALSE))</f>
        <v>0</v>
      </c>
      <c r="F18" s="80" t="str">
        <f>IF(C18=""," ",VLOOKUP(C18,lista!$C$8:$F$25,4,FALSE))</f>
        <v>CT Dolnośląski</v>
      </c>
      <c r="G18" s="208">
        <v>10</v>
      </c>
      <c r="H18" s="282"/>
      <c r="I18" s="285"/>
    </row>
    <row r="19" spans="1:10" s="277" customFormat="1" ht="24.9" customHeight="1">
      <c r="B19" s="281" t="s">
        <v>14</v>
      </c>
      <c r="C19" s="307" t="str">
        <f>IF(turniej!E106=2,turniej!C104,IF(turniej!E106=1,turniej!C106," "))</f>
        <v>-</v>
      </c>
      <c r="D19" s="79">
        <f>IF(C19=""," ",VLOOKUP(C19,lista!$C$8:$F$25,2,FALSE))</f>
        <v>0</v>
      </c>
      <c r="E19" s="79">
        <f>IF(C19=""," ",VLOOKUP(C19,lista!$C$8:$F$25,3,FALSE))</f>
        <v>0</v>
      </c>
      <c r="F19" s="80" t="str">
        <f>IF(C19=""," ",VLOOKUP(C19,lista!$C$8:$F$25,4,FALSE))</f>
        <v>-</v>
      </c>
      <c r="G19" s="208">
        <v>9</v>
      </c>
      <c r="H19" s="282"/>
    </row>
    <row r="20" spans="1:10" s="277" customFormat="1" ht="24.9" customHeight="1">
      <c r="B20" s="281"/>
      <c r="C20" s="306"/>
      <c r="D20" s="79"/>
      <c r="E20" s="79"/>
      <c r="F20" s="80"/>
      <c r="G20" s="208"/>
      <c r="H20" s="282"/>
    </row>
    <row r="21" spans="1:10" s="277" customFormat="1" ht="24.9" customHeight="1">
      <c r="B21" s="281"/>
      <c r="C21" s="306"/>
      <c r="D21" s="79"/>
      <c r="E21" s="79"/>
      <c r="F21" s="80"/>
      <c r="G21" s="208"/>
      <c r="H21" s="282"/>
      <c r="I21" s="285"/>
    </row>
    <row r="22" spans="1:10" s="277" customFormat="1" ht="24.9" customHeight="1">
      <c r="B22" s="281"/>
      <c r="C22" s="308"/>
      <c r="D22" s="79"/>
      <c r="E22" s="79"/>
      <c r="F22" s="80"/>
      <c r="G22" s="208"/>
      <c r="H22" s="282"/>
    </row>
    <row r="23" spans="1:10" s="277" customFormat="1" ht="24.9" customHeight="1">
      <c r="B23" s="281"/>
      <c r="C23" s="308"/>
      <c r="D23" s="79"/>
      <c r="E23" s="79"/>
      <c r="F23" s="80"/>
      <c r="G23" s="208"/>
      <c r="H23" s="282"/>
    </row>
    <row r="24" spans="1:10" s="277" customFormat="1" ht="24.9" customHeight="1">
      <c r="B24" s="281"/>
      <c r="C24" s="286"/>
      <c r="D24" s="286"/>
      <c r="E24" s="286"/>
      <c r="F24" s="286"/>
      <c r="G24" s="287"/>
      <c r="H24" s="282"/>
      <c r="I24" s="282"/>
    </row>
    <row r="25" spans="1:10" s="277" customFormat="1" ht="24.9" customHeight="1">
      <c r="B25" s="281"/>
      <c r="C25" s="286"/>
      <c r="D25" s="286"/>
      <c r="E25" s="286"/>
      <c r="F25" s="286"/>
      <c r="G25" s="287"/>
      <c r="H25" s="282"/>
      <c r="I25" s="282"/>
    </row>
    <row r="26" spans="1:10" s="2" customFormat="1" ht="20.100000000000001" customHeight="1">
      <c r="A26" s="300" t="str">
        <f>IF(info!C$7="","", CONCATENATE(info!B$7," ",info!C$7))</f>
        <v>Obsługa komputerowa: Michał Majcher</v>
      </c>
      <c r="B26" s="1"/>
      <c r="C26" s="199"/>
      <c r="D26" s="199"/>
      <c r="E26" s="200"/>
      <c r="F26" s="200"/>
      <c r="G26" s="301" t="str">
        <f>IF(info!C$6="","", CONCATENATE(info!B$6," ",info!C$6))</f>
        <v>Sędzia Główny: Bartosz Majcher</v>
      </c>
      <c r="H26" s="288"/>
      <c r="J26" s="288"/>
    </row>
    <row r="27" spans="1:10" s="2" customFormat="1" ht="20.100000000000001" customHeight="1">
      <c r="B27" s="289"/>
      <c r="C27" s="279"/>
      <c r="D27" s="279"/>
      <c r="E27" s="279"/>
      <c r="F27" s="279"/>
      <c r="G27" s="277"/>
      <c r="H27" s="277"/>
      <c r="I27" s="277"/>
      <c r="J27" s="277"/>
    </row>
    <row r="28" spans="1:10" s="2" customFormat="1" ht="20.100000000000001" customHeight="1">
      <c r="B28" s="289"/>
      <c r="C28" s="279"/>
      <c r="D28" s="279"/>
      <c r="E28" s="279"/>
      <c r="F28" s="279"/>
      <c r="G28" s="289"/>
      <c r="H28" s="201"/>
      <c r="I28" s="289"/>
    </row>
    <row r="29" spans="1:10" s="277" customFormat="1" ht="20.100000000000001" customHeight="1">
      <c r="B29" s="290"/>
      <c r="C29" s="291"/>
      <c r="D29" s="291"/>
      <c r="E29" s="291"/>
      <c r="F29" s="291"/>
      <c r="G29" s="292"/>
      <c r="H29" s="282"/>
      <c r="I29" s="282"/>
    </row>
    <row r="30" spans="1:10" s="277" customFormat="1" ht="20.100000000000001" customHeight="1">
      <c r="B30" s="290"/>
      <c r="C30" s="291"/>
      <c r="D30" s="291"/>
      <c r="E30" s="291"/>
      <c r="F30" s="291"/>
      <c r="G30" s="292"/>
      <c r="H30" s="282"/>
      <c r="I30" s="282"/>
    </row>
    <row r="31" spans="1:10" s="277" customFormat="1" ht="20.100000000000001" customHeight="1">
      <c r="B31" s="290"/>
      <c r="C31" s="291"/>
      <c r="D31" s="291"/>
      <c r="E31" s="291"/>
      <c r="F31" s="291"/>
      <c r="G31" s="292"/>
      <c r="H31" s="282"/>
      <c r="I31" s="282"/>
    </row>
    <row r="32" spans="1:10" s="277" customFormat="1" ht="20.100000000000001" customHeight="1">
      <c r="B32" s="290"/>
      <c r="C32" s="291"/>
      <c r="D32" s="291"/>
      <c r="E32" s="291"/>
      <c r="F32" s="291"/>
      <c r="G32" s="292"/>
      <c r="H32" s="282"/>
      <c r="I32" s="282"/>
    </row>
    <row r="33" spans="2:7" s="277" customFormat="1" ht="20.100000000000001" customHeight="1">
      <c r="B33" s="278"/>
      <c r="C33" s="279"/>
      <c r="D33" s="279"/>
      <c r="E33" s="279"/>
      <c r="F33" s="279"/>
      <c r="G33" s="280"/>
    </row>
    <row r="34" spans="2:7" s="277" customFormat="1" ht="20.100000000000001" customHeight="1">
      <c r="B34" s="278"/>
      <c r="C34" s="279"/>
      <c r="D34" s="279"/>
      <c r="E34" s="279"/>
      <c r="F34" s="279"/>
      <c r="G34" s="280"/>
    </row>
    <row r="35" spans="2:7" s="277" customFormat="1" ht="20.100000000000001" customHeight="1">
      <c r="B35" s="278"/>
      <c r="C35" s="279"/>
      <c r="D35" s="279"/>
      <c r="E35" s="279"/>
      <c r="F35" s="279"/>
      <c r="G35" s="280"/>
    </row>
    <row r="36" spans="2:7" s="277" customFormat="1" ht="20.100000000000001" customHeight="1">
      <c r="B36" s="278"/>
      <c r="C36" s="279"/>
      <c r="D36" s="279"/>
      <c r="E36" s="279"/>
      <c r="F36" s="279"/>
      <c r="G36" s="280"/>
    </row>
    <row r="37" spans="2:7" s="277" customFormat="1" ht="20.100000000000001" customHeight="1">
      <c r="B37" s="278"/>
      <c r="C37" s="279"/>
      <c r="D37" s="279"/>
      <c r="E37" s="279"/>
      <c r="F37" s="279"/>
      <c r="G37" s="280"/>
    </row>
    <row r="38" spans="2:7" s="277" customFormat="1" ht="20.100000000000001" customHeight="1">
      <c r="B38" s="278"/>
      <c r="C38" s="279"/>
      <c r="D38" s="279"/>
      <c r="E38" s="279"/>
      <c r="F38" s="279"/>
      <c r="G38" s="280"/>
    </row>
    <row r="39" spans="2:7" s="277" customFormat="1" ht="20.100000000000001" customHeight="1">
      <c r="B39" s="278"/>
      <c r="C39" s="279"/>
      <c r="D39" s="279"/>
      <c r="E39" s="279"/>
      <c r="F39" s="279"/>
      <c r="G39" s="280"/>
    </row>
    <row r="40" spans="2:7" s="277" customFormat="1" ht="20.100000000000001" customHeight="1">
      <c r="B40" s="278"/>
      <c r="C40" s="279"/>
      <c r="D40" s="279"/>
      <c r="E40" s="279"/>
      <c r="F40" s="279"/>
      <c r="G40" s="280"/>
    </row>
    <row r="41" spans="2:7" s="277" customFormat="1" ht="20.100000000000001" customHeight="1">
      <c r="B41" s="278"/>
      <c r="C41" s="279"/>
      <c r="D41" s="279"/>
      <c r="E41" s="279"/>
      <c r="F41" s="279"/>
      <c r="G41" s="280"/>
    </row>
    <row r="42" spans="2:7" s="277" customFormat="1" ht="20.100000000000001" customHeight="1">
      <c r="B42" s="278"/>
      <c r="C42" s="279"/>
      <c r="D42" s="279"/>
      <c r="E42" s="279"/>
      <c r="F42" s="279"/>
      <c r="G42" s="280"/>
    </row>
    <row r="43" spans="2:7" s="277" customFormat="1" ht="20.100000000000001" customHeight="1">
      <c r="B43" s="278"/>
      <c r="C43" s="279"/>
      <c r="D43" s="279"/>
      <c r="E43" s="279"/>
      <c r="F43" s="279"/>
      <c r="G43" s="280"/>
    </row>
    <row r="44" spans="2:7" s="277" customFormat="1" ht="20.100000000000001" customHeight="1">
      <c r="B44" s="278"/>
      <c r="C44" s="279"/>
      <c r="D44" s="279"/>
      <c r="E44" s="279"/>
      <c r="F44" s="279"/>
      <c r="G44" s="280"/>
    </row>
    <row r="45" spans="2:7" s="277" customFormat="1" ht="20.100000000000001" customHeight="1">
      <c r="B45" s="278"/>
      <c r="C45" s="279"/>
      <c r="D45" s="279"/>
      <c r="E45" s="279"/>
      <c r="F45" s="279"/>
      <c r="G45" s="280"/>
    </row>
    <row r="46" spans="2:7" s="277" customFormat="1" ht="20.100000000000001" customHeight="1">
      <c r="B46" s="278"/>
      <c r="C46" s="279"/>
      <c r="D46" s="279"/>
      <c r="E46" s="279"/>
      <c r="F46" s="279"/>
      <c r="G46" s="280"/>
    </row>
    <row r="47" spans="2:7" s="277" customFormat="1" ht="20.100000000000001" customHeight="1">
      <c r="B47" s="278"/>
      <c r="C47" s="279"/>
      <c r="D47" s="279"/>
      <c r="E47" s="279"/>
      <c r="F47" s="279"/>
      <c r="G47" s="280"/>
    </row>
    <row r="48" spans="2:7" s="277" customFormat="1" ht="20.100000000000001" customHeight="1">
      <c r="B48" s="278"/>
      <c r="C48" s="279"/>
      <c r="D48" s="279"/>
      <c r="E48" s="279"/>
      <c r="F48" s="279"/>
      <c r="G48" s="280"/>
    </row>
    <row r="49" spans="2:7" s="277" customFormat="1" ht="20.100000000000001" customHeight="1">
      <c r="B49" s="278"/>
      <c r="C49" s="279"/>
      <c r="D49" s="279"/>
      <c r="E49" s="279"/>
      <c r="F49" s="279"/>
      <c r="G49" s="280"/>
    </row>
    <row r="50" spans="2:7" s="277" customFormat="1" ht="20.100000000000001" customHeight="1">
      <c r="B50" s="278"/>
      <c r="C50" s="279"/>
      <c r="D50" s="279"/>
      <c r="E50" s="279"/>
      <c r="F50" s="279"/>
      <c r="G50" s="280"/>
    </row>
    <row r="51" spans="2:7" s="277" customFormat="1" ht="20.100000000000001" customHeight="1">
      <c r="B51" s="278"/>
      <c r="C51" s="279"/>
      <c r="D51" s="279"/>
      <c r="E51" s="279"/>
      <c r="F51" s="279"/>
      <c r="G51" s="280"/>
    </row>
    <row r="52" spans="2:7" s="277" customFormat="1" ht="20.100000000000001" customHeight="1">
      <c r="B52" s="278"/>
      <c r="C52" s="279"/>
      <c r="D52" s="279"/>
      <c r="E52" s="279"/>
      <c r="F52" s="279"/>
      <c r="G52" s="280"/>
    </row>
    <row r="53" spans="2:7" s="277" customFormat="1" ht="20.100000000000001" customHeight="1">
      <c r="B53" s="278"/>
      <c r="C53" s="279"/>
      <c r="D53" s="279"/>
      <c r="E53" s="279"/>
      <c r="F53" s="279"/>
      <c r="G53" s="280"/>
    </row>
    <row r="54" spans="2:7" s="277" customFormat="1" ht="20.100000000000001" customHeight="1">
      <c r="B54" s="278"/>
      <c r="C54" s="279"/>
      <c r="D54" s="279"/>
      <c r="E54" s="279"/>
      <c r="F54" s="279"/>
      <c r="G54" s="280"/>
    </row>
    <row r="55" spans="2:7" s="277" customFormat="1" ht="20.100000000000001" customHeight="1">
      <c r="B55" s="278"/>
      <c r="C55" s="279"/>
      <c r="D55" s="279"/>
      <c r="E55" s="279"/>
      <c r="F55" s="279"/>
      <c r="G55" s="280"/>
    </row>
    <row r="56" spans="2:7" s="277" customFormat="1" ht="20.100000000000001" customHeight="1">
      <c r="B56" s="278"/>
      <c r="C56" s="279"/>
      <c r="D56" s="279"/>
      <c r="E56" s="279"/>
      <c r="F56" s="279"/>
      <c r="G56" s="280"/>
    </row>
    <row r="57" spans="2:7" s="277" customFormat="1" ht="20.100000000000001" customHeight="1">
      <c r="B57" s="278"/>
      <c r="C57" s="279"/>
      <c r="D57" s="279"/>
      <c r="E57" s="279"/>
      <c r="F57" s="279"/>
      <c r="G57" s="280"/>
    </row>
    <row r="58" spans="2:7" s="277" customFormat="1" ht="20.100000000000001" customHeight="1">
      <c r="B58" s="278"/>
      <c r="C58" s="279"/>
      <c r="D58" s="279"/>
      <c r="E58" s="279"/>
      <c r="F58" s="279"/>
      <c r="G58" s="280"/>
    </row>
    <row r="59" spans="2:7" s="277" customFormat="1" ht="20.100000000000001" customHeight="1">
      <c r="B59" s="278"/>
      <c r="C59" s="279"/>
      <c r="D59" s="279"/>
      <c r="E59" s="279"/>
      <c r="F59" s="279"/>
      <c r="G59" s="280"/>
    </row>
    <row r="60" spans="2:7" s="277" customFormat="1" ht="20.100000000000001" customHeight="1">
      <c r="B60" s="278"/>
      <c r="C60" s="279"/>
      <c r="D60" s="279"/>
      <c r="E60" s="279"/>
      <c r="F60" s="279"/>
      <c r="G60" s="280"/>
    </row>
    <row r="61" spans="2:7" s="277" customFormat="1" ht="20.100000000000001" customHeight="1">
      <c r="B61" s="278"/>
      <c r="C61" s="279"/>
      <c r="D61" s="279"/>
      <c r="E61" s="279"/>
      <c r="F61" s="279"/>
      <c r="G61" s="280"/>
    </row>
    <row r="62" spans="2:7" s="277" customFormat="1" ht="20.100000000000001" customHeight="1">
      <c r="B62" s="278"/>
      <c r="C62" s="279"/>
      <c r="D62" s="279"/>
      <c r="E62" s="279"/>
      <c r="F62" s="279"/>
      <c r="G62" s="280"/>
    </row>
    <row r="63" spans="2:7" s="277" customFormat="1" ht="20.100000000000001" customHeight="1">
      <c r="B63" s="278"/>
      <c r="C63" s="279"/>
      <c r="D63" s="279"/>
      <c r="E63" s="279"/>
      <c r="F63" s="279"/>
      <c r="G63" s="280"/>
    </row>
    <row r="64" spans="2:7" s="277" customFormat="1" ht="20.100000000000001" customHeight="1">
      <c r="B64" s="278"/>
      <c r="C64" s="279"/>
      <c r="D64" s="279"/>
      <c r="E64" s="279"/>
      <c r="F64" s="279"/>
      <c r="G64" s="280"/>
    </row>
    <row r="65" spans="2:7" s="277" customFormat="1" ht="20.100000000000001" customHeight="1">
      <c r="B65" s="278"/>
      <c r="C65" s="279"/>
      <c r="D65" s="279"/>
      <c r="E65" s="279"/>
      <c r="F65" s="279"/>
      <c r="G65" s="280"/>
    </row>
    <row r="66" spans="2:7" s="277" customFormat="1" ht="20.100000000000001" customHeight="1">
      <c r="B66" s="278"/>
      <c r="C66" s="279"/>
      <c r="D66" s="279"/>
      <c r="E66" s="279"/>
      <c r="F66" s="279"/>
      <c r="G66" s="280"/>
    </row>
    <row r="67" spans="2:7" s="277" customFormat="1" ht="20.100000000000001" customHeight="1">
      <c r="B67" s="278"/>
      <c r="C67" s="279"/>
      <c r="D67" s="279"/>
      <c r="E67" s="279"/>
      <c r="F67" s="279"/>
      <c r="G67" s="280"/>
    </row>
    <row r="68" spans="2:7" s="277" customFormat="1" ht="20.100000000000001" customHeight="1">
      <c r="B68" s="278"/>
      <c r="C68" s="279"/>
      <c r="D68" s="279"/>
      <c r="E68" s="279"/>
      <c r="F68" s="279"/>
      <c r="G68" s="280"/>
    </row>
    <row r="69" spans="2:7" s="277" customFormat="1" ht="20.100000000000001" customHeight="1">
      <c r="B69" s="278"/>
      <c r="C69" s="279"/>
      <c r="D69" s="279"/>
      <c r="E69" s="279"/>
      <c r="F69" s="279"/>
      <c r="G69" s="280"/>
    </row>
    <row r="70" spans="2:7" s="277" customFormat="1" ht="21">
      <c r="B70" s="278"/>
      <c r="C70" s="279"/>
      <c r="D70" s="279"/>
      <c r="E70" s="279"/>
      <c r="F70" s="279"/>
      <c r="G70" s="280"/>
    </row>
    <row r="71" spans="2:7" s="277" customFormat="1" ht="21">
      <c r="B71" s="278"/>
      <c r="C71" s="279"/>
      <c r="D71" s="279"/>
      <c r="E71" s="279"/>
      <c r="F71" s="279"/>
      <c r="G71" s="280"/>
    </row>
    <row r="72" spans="2:7" s="277" customFormat="1" ht="21">
      <c r="B72" s="278"/>
      <c r="C72" s="279"/>
      <c r="D72" s="279"/>
      <c r="E72" s="279"/>
      <c r="F72" s="279"/>
      <c r="G72" s="280"/>
    </row>
    <row r="73" spans="2:7" s="277" customFormat="1" ht="21">
      <c r="B73" s="278"/>
      <c r="C73" s="279"/>
      <c r="D73" s="279"/>
      <c r="E73" s="279"/>
      <c r="F73" s="279"/>
      <c r="G73" s="280"/>
    </row>
    <row r="74" spans="2:7" s="277" customFormat="1" ht="21">
      <c r="B74" s="278"/>
      <c r="C74" s="279"/>
      <c r="D74" s="279"/>
      <c r="E74" s="279"/>
      <c r="F74" s="279"/>
      <c r="G74" s="280"/>
    </row>
    <row r="75" spans="2:7" s="277" customFormat="1" ht="21">
      <c r="B75" s="278"/>
      <c r="C75" s="279"/>
      <c r="D75" s="279"/>
      <c r="E75" s="279"/>
      <c r="F75" s="279"/>
      <c r="G75" s="280"/>
    </row>
    <row r="76" spans="2:7" s="277" customFormat="1" ht="21">
      <c r="B76" s="278"/>
      <c r="C76" s="279"/>
      <c r="D76" s="279"/>
      <c r="E76" s="279"/>
      <c r="F76" s="279"/>
      <c r="G76" s="280"/>
    </row>
    <row r="77" spans="2:7" s="277" customFormat="1" ht="21">
      <c r="B77" s="278"/>
      <c r="C77" s="279"/>
      <c r="D77" s="279"/>
      <c r="E77" s="279"/>
      <c r="F77" s="279"/>
      <c r="G77" s="280"/>
    </row>
    <row r="78" spans="2:7" s="277" customFormat="1" ht="21">
      <c r="B78" s="278"/>
      <c r="C78" s="279"/>
      <c r="D78" s="279"/>
      <c r="E78" s="279"/>
      <c r="F78" s="279"/>
      <c r="G78" s="280"/>
    </row>
    <row r="79" spans="2:7" s="277" customFormat="1" ht="21">
      <c r="B79" s="278"/>
      <c r="C79" s="279"/>
      <c r="D79" s="279"/>
      <c r="E79" s="279"/>
      <c r="F79" s="279"/>
      <c r="G79" s="280"/>
    </row>
    <row r="80" spans="2:7" s="277" customFormat="1" ht="21">
      <c r="B80" s="278"/>
      <c r="C80" s="279"/>
      <c r="D80" s="279"/>
      <c r="E80" s="279"/>
      <c r="F80" s="279"/>
      <c r="G80" s="280"/>
    </row>
    <row r="81" spans="2:7" s="277" customFormat="1" ht="21">
      <c r="B81" s="278"/>
      <c r="C81" s="279"/>
      <c r="D81" s="279"/>
      <c r="E81" s="279"/>
      <c r="F81" s="279"/>
      <c r="G81" s="280"/>
    </row>
    <row r="82" spans="2:7" s="277" customFormat="1" ht="21">
      <c r="B82" s="278"/>
      <c r="C82" s="279"/>
      <c r="D82" s="279"/>
      <c r="E82" s="279"/>
      <c r="F82" s="279"/>
      <c r="G82" s="280"/>
    </row>
    <row r="83" spans="2:7" s="277" customFormat="1" ht="21">
      <c r="B83" s="278"/>
      <c r="C83" s="279"/>
      <c r="D83" s="279"/>
      <c r="E83" s="279"/>
      <c r="F83" s="279"/>
      <c r="G83" s="280"/>
    </row>
    <row r="84" spans="2:7" s="277" customFormat="1" ht="21">
      <c r="B84" s="278"/>
      <c r="C84" s="279"/>
      <c r="D84" s="279"/>
      <c r="E84" s="279"/>
      <c r="F84" s="279"/>
      <c r="G84" s="280"/>
    </row>
    <row r="85" spans="2:7" s="277" customFormat="1" ht="21">
      <c r="B85" s="278"/>
      <c r="C85" s="279"/>
      <c r="D85" s="279"/>
      <c r="E85" s="279"/>
      <c r="F85" s="279"/>
      <c r="G85" s="280"/>
    </row>
    <row r="86" spans="2:7" s="277" customFormat="1" ht="21">
      <c r="B86" s="278"/>
      <c r="C86" s="279"/>
      <c r="D86" s="279"/>
      <c r="E86" s="279"/>
      <c r="F86" s="279"/>
      <c r="G86" s="280"/>
    </row>
    <row r="87" spans="2:7" s="277" customFormat="1" ht="21">
      <c r="B87" s="278"/>
      <c r="C87" s="279"/>
      <c r="D87" s="279"/>
      <c r="E87" s="279"/>
      <c r="F87" s="279"/>
      <c r="G87" s="280"/>
    </row>
    <row r="88" spans="2:7" s="277" customFormat="1" ht="21">
      <c r="B88" s="278"/>
      <c r="C88" s="279"/>
      <c r="D88" s="279"/>
      <c r="E88" s="279"/>
      <c r="F88" s="279"/>
      <c r="G88" s="280"/>
    </row>
    <row r="89" spans="2:7" s="277" customFormat="1" ht="21">
      <c r="B89" s="278"/>
      <c r="C89" s="279"/>
      <c r="D89" s="279"/>
      <c r="E89" s="279"/>
      <c r="F89" s="279"/>
      <c r="G89" s="280"/>
    </row>
    <row r="90" spans="2:7" s="277" customFormat="1" ht="21">
      <c r="B90" s="278"/>
      <c r="C90" s="279"/>
      <c r="D90" s="279"/>
      <c r="E90" s="279"/>
      <c r="F90" s="279"/>
      <c r="G90" s="280"/>
    </row>
    <row r="91" spans="2:7" s="277" customFormat="1" ht="21">
      <c r="B91" s="278"/>
      <c r="C91" s="279"/>
      <c r="D91" s="279"/>
      <c r="E91" s="279"/>
      <c r="F91" s="279"/>
      <c r="G91" s="280"/>
    </row>
    <row r="92" spans="2:7" s="277" customFormat="1" ht="21">
      <c r="B92" s="278"/>
      <c r="C92" s="279"/>
      <c r="D92" s="279"/>
      <c r="E92" s="279"/>
      <c r="F92" s="279"/>
      <c r="G92" s="280"/>
    </row>
    <row r="93" spans="2:7" s="277" customFormat="1" ht="21">
      <c r="B93" s="278"/>
      <c r="C93" s="279"/>
      <c r="D93" s="279"/>
      <c r="E93" s="279"/>
      <c r="F93" s="279"/>
      <c r="G93" s="280"/>
    </row>
    <row r="94" spans="2:7" s="277" customFormat="1" ht="21">
      <c r="B94" s="278"/>
      <c r="C94" s="279"/>
      <c r="D94" s="279"/>
      <c r="E94" s="279"/>
      <c r="F94" s="279"/>
      <c r="G94" s="280"/>
    </row>
    <row r="95" spans="2:7" s="277" customFormat="1" ht="21">
      <c r="B95" s="278"/>
      <c r="C95" s="279"/>
      <c r="D95" s="279"/>
      <c r="E95" s="279"/>
      <c r="F95" s="279"/>
      <c r="G95" s="280"/>
    </row>
  </sheetData>
  <sheetProtection formatCells="0" formatColumns="0" formatRows="0" insertRows="0" deleteRows="0"/>
  <mergeCells count="3">
    <mergeCell ref="A3:H3"/>
    <mergeCell ref="A4:H4"/>
    <mergeCell ref="B1:H1"/>
  </mergeCells>
  <printOptions horizontalCentered="1"/>
  <pageMargins left="0.39370078740157483" right="0.39370078740157483" top="0.23622047244094491" bottom="0.19685039370078741" header="0" footer="0"/>
  <pageSetup paperSize="9" scale="56" orientation="portrait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AD37"/>
  <sheetViews>
    <sheetView zoomScale="80" zoomScaleNormal="80" workbookViewId="0">
      <selection activeCell="O6" sqref="O6:R6"/>
    </sheetView>
  </sheetViews>
  <sheetFormatPr defaultColWidth="9.109375" defaultRowHeight="13.8"/>
  <cols>
    <col min="1" max="1" width="1.6640625" style="106" customWidth="1"/>
    <col min="2" max="4" width="8.33203125" style="106" customWidth="1"/>
    <col min="5" max="5" width="7.33203125" style="106" customWidth="1"/>
    <col min="6" max="7" width="1.5546875" style="106" customWidth="1"/>
    <col min="8" max="8" width="7.33203125" style="106" customWidth="1"/>
    <col min="9" max="11" width="8.33203125" style="106" customWidth="1"/>
    <col min="12" max="12" width="1.6640625" style="106" customWidth="1"/>
    <col min="13" max="13" width="3.6640625" style="105" customWidth="1"/>
    <col min="14" max="14" width="1.6640625" style="106" customWidth="1"/>
    <col min="15" max="17" width="8.33203125" style="106" customWidth="1"/>
    <col min="18" max="18" width="7.33203125" style="106" customWidth="1"/>
    <col min="19" max="20" width="1.5546875" style="106" customWidth="1"/>
    <col min="21" max="21" width="7.33203125" style="106" customWidth="1"/>
    <col min="22" max="24" width="8.33203125" style="106" customWidth="1"/>
    <col min="25" max="26" width="1.6640625" style="106" customWidth="1"/>
    <col min="27" max="27" width="8.6640625" style="106" customWidth="1"/>
    <col min="28" max="28" width="16.5546875" style="106" customWidth="1"/>
    <col min="29" max="29" width="8.6640625" style="106" customWidth="1"/>
    <col min="30" max="16384" width="9.109375" style="106"/>
  </cols>
  <sheetData>
    <row r="1" spans="1:30" ht="6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N1" s="102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  <c r="Z1" s="105"/>
    </row>
    <row r="2" spans="1:30" s="112" customFormat="1" ht="12" customHeight="1" thickBot="1">
      <c r="A2" s="107"/>
      <c r="B2" s="108" t="s">
        <v>35</v>
      </c>
      <c r="C2" s="109"/>
      <c r="D2" s="109"/>
      <c r="E2" s="109"/>
      <c r="F2" s="109"/>
      <c r="G2" s="109"/>
      <c r="H2" s="109"/>
      <c r="I2" s="109"/>
      <c r="J2" s="109"/>
      <c r="K2" s="110" t="s">
        <v>36</v>
      </c>
      <c r="L2" s="111"/>
      <c r="M2" s="109"/>
      <c r="N2" s="107"/>
      <c r="O2" s="108" t="s">
        <v>35</v>
      </c>
      <c r="P2" s="109"/>
      <c r="Q2" s="109"/>
      <c r="R2" s="109"/>
      <c r="S2" s="109"/>
      <c r="T2" s="109"/>
      <c r="U2" s="109"/>
      <c r="V2" s="109"/>
      <c r="W2" s="109"/>
      <c r="X2" s="110" t="s">
        <v>36</v>
      </c>
      <c r="Y2" s="111"/>
      <c r="Z2" s="109"/>
    </row>
    <row r="3" spans="1:30" ht="18" customHeight="1" thickBot="1">
      <c r="A3" s="113"/>
      <c r="B3" s="417" t="str">
        <f>AB3</f>
        <v>M2</v>
      </c>
      <c r="C3" s="417"/>
      <c r="D3" s="418" t="s">
        <v>37</v>
      </c>
      <c r="E3" s="418"/>
      <c r="F3" s="418"/>
      <c r="G3" s="418"/>
      <c r="H3" s="418"/>
      <c r="I3" s="418"/>
      <c r="J3" s="415"/>
      <c r="K3" s="415"/>
      <c r="L3" s="114"/>
      <c r="M3" s="115"/>
      <c r="N3" s="116"/>
      <c r="O3" s="417" t="str">
        <f>AB3</f>
        <v>M2</v>
      </c>
      <c r="P3" s="417"/>
      <c r="Q3" s="418" t="s">
        <v>37</v>
      </c>
      <c r="R3" s="418"/>
      <c r="S3" s="418"/>
      <c r="T3" s="418"/>
      <c r="U3" s="418"/>
      <c r="V3" s="418"/>
      <c r="W3" s="415"/>
      <c r="X3" s="415"/>
      <c r="Y3" s="117"/>
      <c r="Z3" s="105"/>
      <c r="AA3" s="118" t="s">
        <v>38</v>
      </c>
      <c r="AB3" s="305" t="str">
        <f>info!C9</f>
        <v>M2</v>
      </c>
    </row>
    <row r="4" spans="1:30" ht="10.5" customHeight="1">
      <c r="A4" s="113"/>
      <c r="B4" s="115"/>
      <c r="C4" s="115"/>
      <c r="D4" s="418"/>
      <c r="E4" s="418"/>
      <c r="F4" s="418"/>
      <c r="G4" s="418"/>
      <c r="H4" s="418"/>
      <c r="I4" s="418"/>
      <c r="J4" s="115"/>
      <c r="K4" s="115"/>
      <c r="L4" s="114"/>
      <c r="M4" s="115"/>
      <c r="N4" s="116"/>
      <c r="O4" s="115"/>
      <c r="P4" s="115"/>
      <c r="Q4" s="418"/>
      <c r="R4" s="418"/>
      <c r="S4" s="418"/>
      <c r="T4" s="418"/>
      <c r="U4" s="418"/>
      <c r="V4" s="418"/>
      <c r="W4" s="115"/>
      <c r="X4" s="115"/>
      <c r="Y4" s="117"/>
      <c r="Z4" s="105"/>
      <c r="AA4" s="119"/>
      <c r="AB4" s="120"/>
    </row>
    <row r="5" spans="1:30" ht="6" customHeight="1" thickBot="1">
      <c r="A5" s="113"/>
      <c r="B5" s="115"/>
      <c r="C5" s="115"/>
      <c r="D5" s="121"/>
      <c r="E5" s="121"/>
      <c r="F5" s="121"/>
      <c r="G5" s="121"/>
      <c r="H5" s="121"/>
      <c r="I5" s="121"/>
      <c r="J5" s="115"/>
      <c r="K5" s="115"/>
      <c r="L5" s="114"/>
      <c r="M5" s="115"/>
      <c r="N5" s="116"/>
      <c r="O5" s="115"/>
      <c r="P5" s="115"/>
      <c r="Q5" s="121"/>
      <c r="R5" s="121"/>
      <c r="S5" s="121"/>
      <c r="T5" s="121"/>
      <c r="U5" s="121"/>
      <c r="V5" s="121"/>
      <c r="W5" s="115"/>
      <c r="X5" s="115"/>
      <c r="Y5" s="117"/>
      <c r="Z5" s="105"/>
      <c r="AA5" s="119"/>
      <c r="AB5" s="120"/>
    </row>
    <row r="6" spans="1:30" s="127" customFormat="1" ht="23.25" customHeight="1" thickBot="1">
      <c r="A6" s="122"/>
      <c r="B6" s="416" t="str">
        <f>VLOOKUP(AB6,turniej!R$1:$T273,2,FALSE)</f>
        <v>Kryczek Adam</v>
      </c>
      <c r="C6" s="416"/>
      <c r="D6" s="416"/>
      <c r="E6" s="416"/>
      <c r="F6" s="123"/>
      <c r="G6" s="123"/>
      <c r="H6" s="416" t="str">
        <f>VLOOKUP(AB6,turniej!R$1:$T273,3,FALSE)</f>
        <v>Szczotka Maciej</v>
      </c>
      <c r="I6" s="416"/>
      <c r="J6" s="416"/>
      <c r="K6" s="416"/>
      <c r="L6" s="124"/>
      <c r="M6" s="123"/>
      <c r="N6" s="122"/>
      <c r="O6" s="416" t="str">
        <f>VLOOKUP(AB7,turniej!R$1:$T273,2,FALSE)</f>
        <v>Makowski Krzysztof</v>
      </c>
      <c r="P6" s="416"/>
      <c r="Q6" s="416"/>
      <c r="R6" s="416"/>
      <c r="S6" s="123"/>
      <c r="T6" s="123"/>
      <c r="U6" s="416" t="str">
        <f>VLOOKUP(AB7,turniej!R$1:$T273,3,FALSE)</f>
        <v>-</v>
      </c>
      <c r="V6" s="416"/>
      <c r="W6" s="416"/>
      <c r="X6" s="416"/>
      <c r="Y6" s="125"/>
      <c r="Z6" s="123"/>
      <c r="AA6" s="126" t="s">
        <v>39</v>
      </c>
      <c r="AB6" s="261">
        <v>1</v>
      </c>
    </row>
    <row r="7" spans="1:30" s="139" customFormat="1" ht="12" customHeight="1" thickBot="1">
      <c r="A7" s="128"/>
      <c r="B7" s="129" t="s">
        <v>40</v>
      </c>
      <c r="C7" s="130"/>
      <c r="D7" s="130"/>
      <c r="E7" s="131"/>
      <c r="F7" s="132"/>
      <c r="G7" s="132"/>
      <c r="H7" s="133"/>
      <c r="I7" s="130"/>
      <c r="J7" s="130"/>
      <c r="K7" s="134" t="s">
        <v>40</v>
      </c>
      <c r="L7" s="135"/>
      <c r="M7" s="132"/>
      <c r="N7" s="136"/>
      <c r="O7" s="129" t="s">
        <v>40</v>
      </c>
      <c r="P7" s="130"/>
      <c r="Q7" s="137"/>
      <c r="R7" s="131"/>
      <c r="S7" s="132"/>
      <c r="T7" s="132"/>
      <c r="U7" s="133"/>
      <c r="V7" s="130"/>
      <c r="W7" s="130"/>
      <c r="X7" s="134" t="s">
        <v>40</v>
      </c>
      <c r="Y7" s="138"/>
      <c r="AA7" s="140" t="s">
        <v>39</v>
      </c>
      <c r="AB7" s="261">
        <v>2</v>
      </c>
      <c r="AC7" s="141"/>
      <c r="AD7" s="142"/>
    </row>
    <row r="8" spans="1:30" ht="10.5" customHeight="1" thickBot="1">
      <c r="A8" s="11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4"/>
      <c r="M8" s="115"/>
      <c r="N8" s="116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7"/>
      <c r="Z8" s="105"/>
      <c r="AA8" s="140" t="s">
        <v>39</v>
      </c>
      <c r="AB8" s="261">
        <v>3</v>
      </c>
      <c r="AC8" s="141"/>
      <c r="AD8" s="120"/>
    </row>
    <row r="9" spans="1:30" s="127" customFormat="1" ht="18" customHeight="1" thickBot="1">
      <c r="A9" s="122"/>
      <c r="B9" s="419" t="str">
        <f>VLOOKUP(B6,lista!$C$8:$G$45,4,FALSE)</f>
        <v>IC Południowy</v>
      </c>
      <c r="C9" s="419"/>
      <c r="D9" s="419"/>
      <c r="E9" s="419"/>
      <c r="F9" s="143"/>
      <c r="G9" s="143"/>
      <c r="H9" s="419" t="str">
        <f>VLOOKUP(H6,lista!$C$8:$G$45,4,FALSE)</f>
        <v xml:space="preserve">Cargo Service </v>
      </c>
      <c r="I9" s="419"/>
      <c r="J9" s="419"/>
      <c r="K9" s="419"/>
      <c r="L9" s="144"/>
      <c r="M9" s="143"/>
      <c r="N9" s="145"/>
      <c r="O9" s="419" t="str">
        <f>VLOOKUP(O6,lista!$C$8:$G$45,4,FALSE)</f>
        <v>CT Dolnośląski</v>
      </c>
      <c r="P9" s="419"/>
      <c r="Q9" s="419"/>
      <c r="R9" s="419"/>
      <c r="S9" s="143"/>
      <c r="T9" s="143"/>
      <c r="U9" s="419" t="str">
        <f>VLOOKUP(U6,lista!$C$8:$G$45,4,FALSE)</f>
        <v>-</v>
      </c>
      <c r="V9" s="419"/>
      <c r="W9" s="419"/>
      <c r="X9" s="419"/>
      <c r="Y9" s="146"/>
      <c r="Z9" s="147"/>
      <c r="AA9" s="148" t="s">
        <v>39</v>
      </c>
      <c r="AB9" s="261">
        <v>4</v>
      </c>
    </row>
    <row r="10" spans="1:30" s="139" customFormat="1" ht="12" customHeight="1">
      <c r="A10" s="128"/>
      <c r="B10" s="149" t="s">
        <v>41</v>
      </c>
      <c r="C10" s="150"/>
      <c r="D10" s="150"/>
      <c r="E10" s="151"/>
      <c r="H10" s="152"/>
      <c r="I10" s="150"/>
      <c r="J10" s="150"/>
      <c r="K10" s="153" t="s">
        <v>41</v>
      </c>
      <c r="L10" s="154"/>
      <c r="N10" s="128"/>
      <c r="O10" s="149" t="s">
        <v>41</v>
      </c>
      <c r="P10" s="150"/>
      <c r="Q10" s="150"/>
      <c r="R10" s="151"/>
      <c r="U10" s="152"/>
      <c r="V10" s="150"/>
      <c r="W10" s="150"/>
      <c r="X10" s="153" t="s">
        <v>41</v>
      </c>
      <c r="Y10" s="138"/>
      <c r="AA10" s="141"/>
      <c r="AB10" s="142"/>
      <c r="AC10" s="141"/>
      <c r="AD10" s="155"/>
    </row>
    <row r="11" spans="1:30" ht="12" customHeight="1">
      <c r="A11" s="113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56"/>
      <c r="N11" s="113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17"/>
      <c r="Z11" s="105"/>
      <c r="AA11" s="105"/>
      <c r="AB11" s="155"/>
      <c r="AC11" s="105"/>
      <c r="AD11" s="155"/>
    </row>
    <row r="12" spans="1:30" ht="12" customHeight="1">
      <c r="A12" s="113"/>
      <c r="B12" s="157"/>
      <c r="C12" s="158" t="s">
        <v>42</v>
      </c>
      <c r="D12" s="158" t="s">
        <v>43</v>
      </c>
      <c r="E12" s="420" t="s">
        <v>44</v>
      </c>
      <c r="F12" s="421"/>
      <c r="G12" s="420" t="s">
        <v>45</v>
      </c>
      <c r="H12" s="421"/>
      <c r="I12" s="158" t="s">
        <v>46</v>
      </c>
      <c r="J12" s="158" t="s">
        <v>47</v>
      </c>
      <c r="K12" s="157"/>
      <c r="L12" s="156"/>
      <c r="N12" s="113"/>
      <c r="O12" s="157"/>
      <c r="P12" s="158" t="s">
        <v>42</v>
      </c>
      <c r="Q12" s="158" t="s">
        <v>43</v>
      </c>
      <c r="R12" s="420" t="s">
        <v>44</v>
      </c>
      <c r="S12" s="421"/>
      <c r="T12" s="420" t="s">
        <v>45</v>
      </c>
      <c r="U12" s="421"/>
      <c r="V12" s="158" t="s">
        <v>46</v>
      </c>
      <c r="W12" s="158" t="s">
        <v>47</v>
      </c>
      <c r="X12" s="157"/>
      <c r="Y12" s="117"/>
      <c r="Z12" s="105"/>
      <c r="AA12" s="159"/>
      <c r="AB12" s="160"/>
      <c r="AC12" s="159"/>
      <c r="AD12" s="120"/>
    </row>
    <row r="13" spans="1:30" ht="36" customHeight="1">
      <c r="A13" s="113"/>
      <c r="B13" s="161"/>
      <c r="C13" s="162"/>
      <c r="D13" s="162"/>
      <c r="E13" s="422"/>
      <c r="F13" s="423"/>
      <c r="G13" s="422"/>
      <c r="H13" s="423"/>
      <c r="I13" s="162"/>
      <c r="J13" s="162"/>
      <c r="K13" s="161"/>
      <c r="L13" s="156"/>
      <c r="N13" s="113"/>
      <c r="O13" s="161"/>
      <c r="P13" s="162"/>
      <c r="Q13" s="162"/>
      <c r="R13" s="422"/>
      <c r="S13" s="423"/>
      <c r="T13" s="422"/>
      <c r="U13" s="423"/>
      <c r="V13" s="162"/>
      <c r="W13" s="162"/>
      <c r="X13" s="161"/>
      <c r="Y13" s="117"/>
      <c r="Z13" s="105"/>
      <c r="AB13" s="120"/>
      <c r="AC13" s="120"/>
      <c r="AD13" s="120"/>
    </row>
    <row r="14" spans="1:30" ht="21" customHeight="1" thickBot="1">
      <c r="A14" s="113"/>
      <c r="B14" s="108" t="s">
        <v>48</v>
      </c>
      <c r="C14" s="105"/>
      <c r="D14" s="105"/>
      <c r="E14" s="105"/>
      <c r="F14" s="105"/>
      <c r="G14" s="105"/>
      <c r="H14" s="105"/>
      <c r="I14" s="105"/>
      <c r="J14" s="105"/>
      <c r="K14" s="110" t="s">
        <v>49</v>
      </c>
      <c r="L14" s="156"/>
      <c r="N14" s="113"/>
      <c r="O14" s="108" t="s">
        <v>48</v>
      </c>
      <c r="P14" s="105"/>
      <c r="Q14" s="105"/>
      <c r="R14" s="105"/>
      <c r="S14" s="105"/>
      <c r="T14" s="105"/>
      <c r="U14" s="105"/>
      <c r="V14" s="105"/>
      <c r="W14" s="105"/>
      <c r="X14" s="110" t="s">
        <v>49</v>
      </c>
      <c r="Y14" s="117"/>
      <c r="Z14" s="105"/>
      <c r="AA14" s="159"/>
      <c r="AB14" s="120"/>
      <c r="AC14" s="159"/>
      <c r="AD14" s="120"/>
    </row>
    <row r="15" spans="1:30" ht="23.25" customHeight="1" thickBot="1">
      <c r="A15" s="113"/>
      <c r="B15" s="424"/>
      <c r="C15" s="424"/>
      <c r="D15" s="424"/>
      <c r="E15" s="424"/>
      <c r="F15" s="424"/>
      <c r="G15" s="424"/>
      <c r="H15" s="424"/>
      <c r="I15" s="424"/>
      <c r="J15" s="105"/>
      <c r="K15" s="163"/>
      <c r="L15" s="156"/>
      <c r="N15" s="113"/>
      <c r="O15" s="424"/>
      <c r="P15" s="424"/>
      <c r="Q15" s="424"/>
      <c r="R15" s="424"/>
      <c r="S15" s="424"/>
      <c r="T15" s="424"/>
      <c r="U15" s="424"/>
      <c r="V15" s="424"/>
      <c r="W15" s="105"/>
      <c r="X15" s="163"/>
      <c r="Y15" s="156"/>
      <c r="Z15" s="105"/>
      <c r="AB15" s="160"/>
    </row>
    <row r="16" spans="1:30" ht="9" customHeight="1">
      <c r="A16" s="113"/>
      <c r="C16" s="164"/>
      <c r="D16" s="164"/>
      <c r="F16" s="164"/>
      <c r="G16" s="164"/>
      <c r="H16" s="164"/>
      <c r="I16" s="164"/>
      <c r="J16" s="105"/>
      <c r="L16" s="156"/>
      <c r="N16" s="113"/>
      <c r="P16" s="164"/>
      <c r="Q16" s="164"/>
      <c r="S16" s="164"/>
      <c r="T16" s="164"/>
      <c r="U16" s="164"/>
      <c r="V16" s="164"/>
      <c r="W16" s="105"/>
      <c r="Y16" s="156"/>
      <c r="Z16" s="105"/>
    </row>
    <row r="17" spans="1:28" ht="24" customHeight="1">
      <c r="A17" s="113"/>
      <c r="B17" s="165" t="s">
        <v>50</v>
      </c>
      <c r="C17" s="166"/>
      <c r="D17" s="164"/>
      <c r="E17" s="167" t="s">
        <v>51</v>
      </c>
      <c r="F17" s="168"/>
      <c r="G17" s="168"/>
      <c r="H17" s="166"/>
      <c r="I17" s="164"/>
      <c r="J17" s="169"/>
      <c r="K17" s="170" t="s">
        <v>50</v>
      </c>
      <c r="L17" s="156"/>
      <c r="N17" s="113"/>
      <c r="O17" s="171" t="s">
        <v>50</v>
      </c>
      <c r="P17" s="166"/>
      <c r="Q17" s="164"/>
      <c r="R17" s="172" t="s">
        <v>51</v>
      </c>
      <c r="S17" s="168"/>
      <c r="T17" s="168"/>
      <c r="U17" s="166"/>
      <c r="V17" s="164"/>
      <c r="W17" s="169"/>
      <c r="X17" s="173" t="s">
        <v>50</v>
      </c>
      <c r="Y17" s="156"/>
      <c r="Z17" s="105"/>
    </row>
    <row r="18" spans="1:28" ht="6" customHeight="1">
      <c r="A18" s="174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6"/>
      <c r="N18" s="174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6"/>
      <c r="Z18" s="105"/>
    </row>
    <row r="19" spans="1:28" s="105" customFormat="1" ht="36" customHeight="1">
      <c r="AB19" s="106"/>
    </row>
    <row r="20" spans="1:28" ht="6" customHeight="1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4"/>
      <c r="N20" s="102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4"/>
      <c r="Z20" s="105"/>
    </row>
    <row r="21" spans="1:28" s="112" customFormat="1" ht="12" customHeight="1">
      <c r="A21" s="107"/>
      <c r="B21" s="108" t="s">
        <v>35</v>
      </c>
      <c r="C21" s="109"/>
      <c r="D21" s="109"/>
      <c r="E21" s="109"/>
      <c r="F21" s="109"/>
      <c r="G21" s="109"/>
      <c r="H21" s="109"/>
      <c r="I21" s="109"/>
      <c r="J21" s="109"/>
      <c r="K21" s="110" t="s">
        <v>36</v>
      </c>
      <c r="L21" s="111"/>
      <c r="M21" s="109"/>
      <c r="N21" s="107"/>
      <c r="O21" s="108" t="s">
        <v>35</v>
      </c>
      <c r="P21" s="109"/>
      <c r="Q21" s="109"/>
      <c r="R21" s="109"/>
      <c r="S21" s="109"/>
      <c r="T21" s="109"/>
      <c r="U21" s="109"/>
      <c r="V21" s="109"/>
      <c r="W21" s="109"/>
      <c r="X21" s="110" t="s">
        <v>36</v>
      </c>
      <c r="Y21" s="111"/>
      <c r="Z21" s="109"/>
      <c r="AB21" s="106"/>
    </row>
    <row r="22" spans="1:28" ht="18" customHeight="1">
      <c r="A22" s="113"/>
      <c r="B22" s="417" t="str">
        <f>AB3</f>
        <v>M2</v>
      </c>
      <c r="C22" s="417"/>
      <c r="D22" s="418" t="s">
        <v>37</v>
      </c>
      <c r="E22" s="418"/>
      <c r="F22" s="418"/>
      <c r="G22" s="418"/>
      <c r="H22" s="418"/>
      <c r="I22" s="418"/>
      <c r="J22" s="425"/>
      <c r="K22" s="425"/>
      <c r="L22" s="114"/>
      <c r="M22" s="115"/>
      <c r="N22" s="116"/>
      <c r="O22" s="417" t="str">
        <f>AB3</f>
        <v>M2</v>
      </c>
      <c r="P22" s="417"/>
      <c r="Q22" s="418" t="s">
        <v>37</v>
      </c>
      <c r="R22" s="418"/>
      <c r="S22" s="418"/>
      <c r="T22" s="418"/>
      <c r="U22" s="418"/>
      <c r="V22" s="418"/>
      <c r="W22" s="415"/>
      <c r="X22" s="415"/>
      <c r="Y22" s="156"/>
      <c r="Z22" s="105"/>
      <c r="AB22" s="105"/>
    </row>
    <row r="23" spans="1:28" ht="10.5" customHeight="1">
      <c r="A23" s="113"/>
      <c r="B23" s="115"/>
      <c r="C23" s="115"/>
      <c r="D23" s="418"/>
      <c r="E23" s="418"/>
      <c r="F23" s="418"/>
      <c r="G23" s="418"/>
      <c r="H23" s="418"/>
      <c r="I23" s="418"/>
      <c r="J23" s="115"/>
      <c r="K23" s="115"/>
      <c r="L23" s="114"/>
      <c r="M23" s="115"/>
      <c r="N23" s="116"/>
      <c r="O23" s="115"/>
      <c r="P23" s="115"/>
      <c r="Q23" s="418"/>
      <c r="R23" s="418"/>
      <c r="S23" s="418"/>
      <c r="T23" s="418"/>
      <c r="U23" s="418"/>
      <c r="V23" s="418"/>
      <c r="W23" s="115"/>
      <c r="X23" s="115"/>
      <c r="Y23" s="156"/>
      <c r="Z23" s="105"/>
    </row>
    <row r="24" spans="1:28" ht="6" customHeight="1" thickBot="1">
      <c r="A24" s="113"/>
      <c r="B24" s="115"/>
      <c r="C24" s="115"/>
      <c r="D24" s="121"/>
      <c r="E24" s="121"/>
      <c r="F24" s="121"/>
      <c r="G24" s="121"/>
      <c r="H24" s="121"/>
      <c r="I24" s="121"/>
      <c r="J24" s="115"/>
      <c r="K24" s="115"/>
      <c r="L24" s="114"/>
      <c r="M24" s="115"/>
      <c r="N24" s="116"/>
      <c r="O24" s="115"/>
      <c r="P24" s="115"/>
      <c r="Q24" s="121"/>
      <c r="R24" s="121"/>
      <c r="S24" s="121"/>
      <c r="T24" s="121"/>
      <c r="U24" s="121"/>
      <c r="V24" s="121"/>
      <c r="W24" s="115"/>
      <c r="X24" s="115"/>
      <c r="Y24" s="156"/>
      <c r="Z24" s="105"/>
      <c r="AB24" s="112"/>
    </row>
    <row r="25" spans="1:28" s="127" customFormat="1" ht="23.25" customHeight="1">
      <c r="A25" s="122"/>
      <c r="B25" s="416" t="str">
        <f>VLOOKUP(AB8,turniej!R$1:$T273,2,FALSE)</f>
        <v>Głaz Kamil</v>
      </c>
      <c r="C25" s="416"/>
      <c r="D25" s="416"/>
      <c r="E25" s="416"/>
      <c r="F25" s="143"/>
      <c r="G25" s="143"/>
      <c r="H25" s="416" t="str">
        <f>VLOOKUP(AB8,turniej!R$1:$T273,3,FALSE)</f>
        <v>Szolc Krzysztof</v>
      </c>
      <c r="I25" s="416"/>
      <c r="J25" s="416"/>
      <c r="K25" s="416"/>
      <c r="L25" s="124"/>
      <c r="M25" s="143"/>
      <c r="N25" s="122"/>
      <c r="O25" s="416" t="str">
        <f>VLOOKUP(AB9,turniej!R$1:$T273,2,FALSE)</f>
        <v>Kossak Bartosz</v>
      </c>
      <c r="P25" s="416"/>
      <c r="Q25" s="416"/>
      <c r="R25" s="416"/>
      <c r="S25" s="143"/>
      <c r="T25" s="143"/>
      <c r="U25" s="416" t="str">
        <f>VLOOKUP(AB9,turniej!R$1:$T273,3,FALSE)</f>
        <v>Kaczmarczyk Kamil</v>
      </c>
      <c r="V25" s="416"/>
      <c r="W25" s="416"/>
      <c r="X25" s="416"/>
      <c r="Y25" s="124"/>
      <c r="Z25" s="123"/>
      <c r="AB25" s="106"/>
    </row>
    <row r="26" spans="1:28" s="139" customFormat="1" ht="12" customHeight="1" thickBot="1">
      <c r="A26" s="177"/>
      <c r="B26" s="129" t="s">
        <v>40</v>
      </c>
      <c r="C26" s="130"/>
      <c r="D26" s="130"/>
      <c r="E26" s="131"/>
      <c r="F26" s="132"/>
      <c r="G26" s="132"/>
      <c r="H26" s="133"/>
      <c r="I26" s="130"/>
      <c r="J26" s="130"/>
      <c r="K26" s="134" t="s">
        <v>40</v>
      </c>
      <c r="L26" s="135"/>
      <c r="M26" s="132"/>
      <c r="N26" s="136"/>
      <c r="O26" s="129" t="s">
        <v>40</v>
      </c>
      <c r="P26" s="130"/>
      <c r="Q26" s="130"/>
      <c r="R26" s="131"/>
      <c r="S26" s="132"/>
      <c r="T26" s="132"/>
      <c r="U26" s="133"/>
      <c r="V26" s="130"/>
      <c r="W26" s="130"/>
      <c r="X26" s="134" t="s">
        <v>40</v>
      </c>
      <c r="Y26" s="154"/>
      <c r="AB26" s="106"/>
    </row>
    <row r="27" spans="1:28" ht="10.5" customHeight="1">
      <c r="A27" s="113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4"/>
      <c r="M27" s="115"/>
      <c r="N27" s="116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56"/>
      <c r="Z27" s="105"/>
    </row>
    <row r="28" spans="1:28" s="127" customFormat="1" ht="18" customHeight="1">
      <c r="A28" s="122"/>
      <c r="B28" s="419" t="str">
        <f>VLOOKUP(B25,lista!$C$8:$G$45,4,FALSE)</f>
        <v>IZ Rzeszów</v>
      </c>
      <c r="C28" s="419"/>
      <c r="D28" s="419"/>
      <c r="E28" s="419"/>
      <c r="F28" s="143"/>
      <c r="G28" s="143"/>
      <c r="H28" s="419" t="str">
        <f>VLOOKUP(H25,lista!$C$8:$G$45,4,FALSE)</f>
        <v>IC Południowy</v>
      </c>
      <c r="I28" s="419"/>
      <c r="J28" s="419"/>
      <c r="K28" s="419"/>
      <c r="L28" s="144"/>
      <c r="M28" s="143"/>
      <c r="N28" s="145"/>
      <c r="O28" s="419" t="str">
        <f>VLOOKUP(O25,lista!$C$8:$G$45,4,FALSE)</f>
        <v>CT Dolnośląski</v>
      </c>
      <c r="P28" s="419"/>
      <c r="Q28" s="419"/>
      <c r="R28" s="419"/>
      <c r="S28" s="143"/>
      <c r="T28" s="143"/>
      <c r="U28" s="419" t="str">
        <f>VLOOKUP(U25,lista!$C$8:$G$45,4,FALSE)</f>
        <v>IZ Skarżysko Kam.</v>
      </c>
      <c r="V28" s="419"/>
      <c r="W28" s="419"/>
      <c r="X28" s="419"/>
      <c r="Y28" s="178"/>
      <c r="Z28" s="147"/>
    </row>
    <row r="29" spans="1:28" s="139" customFormat="1" ht="12" customHeight="1">
      <c r="A29" s="128"/>
      <c r="B29" s="149" t="s">
        <v>41</v>
      </c>
      <c r="C29" s="150"/>
      <c r="D29" s="150"/>
      <c r="E29" s="151"/>
      <c r="H29" s="152"/>
      <c r="I29" s="150"/>
      <c r="J29" s="150"/>
      <c r="K29" s="153" t="s">
        <v>41</v>
      </c>
      <c r="L29" s="154"/>
      <c r="N29" s="128"/>
      <c r="O29" s="149" t="s">
        <v>41</v>
      </c>
      <c r="P29" s="150"/>
      <c r="Q29" s="150"/>
      <c r="R29" s="151"/>
      <c r="U29" s="152"/>
      <c r="V29" s="150"/>
      <c r="W29" s="150"/>
      <c r="X29" s="153" t="s">
        <v>41</v>
      </c>
      <c r="Y29" s="154"/>
    </row>
    <row r="30" spans="1:28" ht="12" customHeight="1">
      <c r="A30" s="113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56"/>
      <c r="N30" s="113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56"/>
      <c r="Z30" s="105"/>
    </row>
    <row r="31" spans="1:28" ht="12" customHeight="1">
      <c r="A31" s="113"/>
      <c r="B31" s="157"/>
      <c r="C31" s="158" t="s">
        <v>42</v>
      </c>
      <c r="D31" s="158" t="s">
        <v>43</v>
      </c>
      <c r="E31" s="420" t="s">
        <v>44</v>
      </c>
      <c r="F31" s="421"/>
      <c r="G31" s="420" t="s">
        <v>45</v>
      </c>
      <c r="H31" s="421"/>
      <c r="I31" s="158" t="s">
        <v>46</v>
      </c>
      <c r="J31" s="158" t="s">
        <v>47</v>
      </c>
      <c r="K31" s="157"/>
      <c r="L31" s="156"/>
      <c r="N31" s="113"/>
      <c r="O31" s="157"/>
      <c r="P31" s="158" t="s">
        <v>42</v>
      </c>
      <c r="Q31" s="158" t="s">
        <v>43</v>
      </c>
      <c r="R31" s="420" t="s">
        <v>44</v>
      </c>
      <c r="S31" s="421"/>
      <c r="T31" s="420" t="s">
        <v>45</v>
      </c>
      <c r="U31" s="421"/>
      <c r="V31" s="158" t="s">
        <v>46</v>
      </c>
      <c r="W31" s="158" t="s">
        <v>47</v>
      </c>
      <c r="X31" s="157"/>
      <c r="Y31" s="156"/>
      <c r="Z31" s="105"/>
      <c r="AB31" s="127"/>
    </row>
    <row r="32" spans="1:28" ht="36" customHeight="1">
      <c r="A32" s="113"/>
      <c r="B32" s="161"/>
      <c r="C32" s="162"/>
      <c r="D32" s="162"/>
      <c r="E32" s="422"/>
      <c r="F32" s="423"/>
      <c r="G32" s="422"/>
      <c r="H32" s="423"/>
      <c r="I32" s="162"/>
      <c r="J32" s="162"/>
      <c r="K32" s="161"/>
      <c r="L32" s="156"/>
      <c r="N32" s="113"/>
      <c r="O32" s="161"/>
      <c r="P32" s="162"/>
      <c r="Q32" s="162"/>
      <c r="R32" s="422"/>
      <c r="S32" s="423"/>
      <c r="T32" s="422"/>
      <c r="U32" s="423"/>
      <c r="V32" s="162"/>
      <c r="W32" s="162"/>
      <c r="X32" s="161"/>
      <c r="Y32" s="156"/>
      <c r="Z32" s="105"/>
      <c r="AB32" s="139"/>
    </row>
    <row r="33" spans="1:26" ht="21" customHeight="1" thickBot="1">
      <c r="A33" s="113"/>
      <c r="B33" s="108" t="s">
        <v>48</v>
      </c>
      <c r="C33" s="105"/>
      <c r="D33" s="105"/>
      <c r="E33" s="105"/>
      <c r="F33" s="105"/>
      <c r="G33" s="105"/>
      <c r="H33" s="105"/>
      <c r="I33" s="105"/>
      <c r="J33" s="105"/>
      <c r="K33" s="110" t="s">
        <v>49</v>
      </c>
      <c r="L33" s="156"/>
      <c r="N33" s="113"/>
      <c r="O33" s="108" t="s">
        <v>48</v>
      </c>
      <c r="P33" s="105"/>
      <c r="Q33" s="105"/>
      <c r="R33" s="105"/>
      <c r="S33" s="105"/>
      <c r="T33" s="105"/>
      <c r="U33" s="105"/>
      <c r="V33" s="105"/>
      <c r="W33" s="105"/>
      <c r="X33" s="110" t="s">
        <v>49</v>
      </c>
      <c r="Y33" s="156"/>
      <c r="Z33" s="105"/>
    </row>
    <row r="34" spans="1:26" ht="23.25" customHeight="1" thickBot="1">
      <c r="A34" s="113"/>
      <c r="B34" s="424"/>
      <c r="C34" s="424"/>
      <c r="D34" s="424"/>
      <c r="E34" s="424"/>
      <c r="F34" s="424"/>
      <c r="G34" s="424"/>
      <c r="H34" s="424"/>
      <c r="I34" s="424"/>
      <c r="J34" s="105"/>
      <c r="K34" s="163"/>
      <c r="L34" s="156"/>
      <c r="N34" s="113"/>
      <c r="O34" s="424"/>
      <c r="P34" s="424"/>
      <c r="Q34" s="424"/>
      <c r="R34" s="424"/>
      <c r="S34" s="424"/>
      <c r="T34" s="424"/>
      <c r="U34" s="424"/>
      <c r="V34" s="424"/>
      <c r="W34" s="105"/>
      <c r="X34" s="163"/>
      <c r="Y34" s="156"/>
      <c r="Z34" s="105"/>
    </row>
    <row r="35" spans="1:26" ht="9" customHeight="1">
      <c r="A35" s="113"/>
      <c r="C35" s="164"/>
      <c r="D35" s="164"/>
      <c r="F35" s="164"/>
      <c r="G35" s="164"/>
      <c r="H35" s="164"/>
      <c r="I35" s="164"/>
      <c r="J35" s="105"/>
      <c r="L35" s="156"/>
      <c r="N35" s="113"/>
      <c r="P35" s="164"/>
      <c r="Q35" s="164"/>
      <c r="S35" s="164"/>
      <c r="T35" s="164"/>
      <c r="U35" s="164"/>
      <c r="V35" s="164"/>
      <c r="W35" s="105"/>
      <c r="Y35" s="156"/>
      <c r="Z35" s="105"/>
    </row>
    <row r="36" spans="1:26" ht="24" customHeight="1">
      <c r="A36" s="113"/>
      <c r="B36" s="165" t="s">
        <v>50</v>
      </c>
      <c r="C36" s="166"/>
      <c r="D36" s="164"/>
      <c r="E36" s="167" t="s">
        <v>51</v>
      </c>
      <c r="F36" s="168"/>
      <c r="G36" s="168"/>
      <c r="H36" s="166"/>
      <c r="I36" s="164"/>
      <c r="J36" s="169"/>
      <c r="K36" s="170" t="s">
        <v>50</v>
      </c>
      <c r="L36" s="156"/>
      <c r="N36" s="113"/>
      <c r="O36" s="171" t="s">
        <v>50</v>
      </c>
      <c r="P36" s="166"/>
      <c r="Q36" s="164"/>
      <c r="R36" s="172" t="s">
        <v>51</v>
      </c>
      <c r="S36" s="168"/>
      <c r="T36" s="168"/>
      <c r="U36" s="166"/>
      <c r="V36" s="164"/>
      <c r="W36" s="169"/>
      <c r="X36" s="173" t="s">
        <v>50</v>
      </c>
      <c r="Y36" s="156"/>
      <c r="Z36" s="105"/>
    </row>
    <row r="37" spans="1:26" ht="6" customHeight="1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6"/>
      <c r="N37" s="174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6"/>
      <c r="Z37" s="105"/>
    </row>
  </sheetData>
  <sheetProtection password="CBEB" sheet="1" objects="1" scenarios="1" formatCells="0" formatColumns="0" formatRows="0" insertColumns="0" insertRows="0"/>
  <mergeCells count="48">
    <mergeCell ref="B34:I34"/>
    <mergeCell ref="O34:V34"/>
    <mergeCell ref="E31:F31"/>
    <mergeCell ref="G31:H31"/>
    <mergeCell ref="R31:S31"/>
    <mergeCell ref="T31:U31"/>
    <mergeCell ref="E32:F32"/>
    <mergeCell ref="G32:H32"/>
    <mergeCell ref="R32:S32"/>
    <mergeCell ref="T32:U32"/>
    <mergeCell ref="B28:E28"/>
    <mergeCell ref="H28:K28"/>
    <mergeCell ref="O28:R28"/>
    <mergeCell ref="U28:X28"/>
    <mergeCell ref="D22:I23"/>
    <mergeCell ref="J22:K22"/>
    <mergeCell ref="O22:P22"/>
    <mergeCell ref="Q22:V23"/>
    <mergeCell ref="W22:X22"/>
    <mergeCell ref="B25:E25"/>
    <mergeCell ref="H25:K25"/>
    <mergeCell ref="O25:R25"/>
    <mergeCell ref="U25:X25"/>
    <mergeCell ref="B22:C22"/>
    <mergeCell ref="E13:F13"/>
    <mergeCell ref="G13:H13"/>
    <mergeCell ref="R13:S13"/>
    <mergeCell ref="T13:U13"/>
    <mergeCell ref="B15:I15"/>
    <mergeCell ref="O15:V15"/>
    <mergeCell ref="B9:E9"/>
    <mergeCell ref="H9:K9"/>
    <mergeCell ref="O9:R9"/>
    <mergeCell ref="U9:X9"/>
    <mergeCell ref="E12:F12"/>
    <mergeCell ref="G12:H12"/>
    <mergeCell ref="R12:S12"/>
    <mergeCell ref="T12:U12"/>
    <mergeCell ref="W3:X3"/>
    <mergeCell ref="B6:E6"/>
    <mergeCell ref="H6:K6"/>
    <mergeCell ref="O6:R6"/>
    <mergeCell ref="U6:X6"/>
    <mergeCell ref="B3:C3"/>
    <mergeCell ref="D3:I4"/>
    <mergeCell ref="J3:K3"/>
    <mergeCell ref="O3:P3"/>
    <mergeCell ref="Q3:V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firstPageNumber="0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N72"/>
  <sheetViews>
    <sheetView zoomScale="70" zoomScaleNormal="70" workbookViewId="0">
      <selection activeCell="O7" sqref="O7"/>
    </sheetView>
  </sheetViews>
  <sheetFormatPr defaultColWidth="9.109375" defaultRowHeight="18"/>
  <cols>
    <col min="1" max="1" width="11.5546875" style="198" customWidth="1"/>
    <col min="2" max="14" width="13" style="85" customWidth="1"/>
    <col min="15" max="16384" width="9.109375" style="85"/>
  </cols>
  <sheetData>
    <row r="1" spans="1:14" s="184" customFormat="1" ht="26.25" customHeight="1" thickBot="1">
      <c r="A1" s="179"/>
      <c r="B1" s="180" t="s">
        <v>52</v>
      </c>
      <c r="C1" s="181" t="s">
        <v>53</v>
      </c>
      <c r="D1" s="182" t="s">
        <v>54</v>
      </c>
      <c r="E1" s="181" t="s">
        <v>55</v>
      </c>
      <c r="F1" s="182" t="s">
        <v>56</v>
      </c>
      <c r="G1" s="181" t="s">
        <v>57</v>
      </c>
      <c r="H1" s="182" t="s">
        <v>58</v>
      </c>
      <c r="I1" s="181" t="s">
        <v>59</v>
      </c>
      <c r="J1" s="182" t="s">
        <v>60</v>
      </c>
      <c r="K1" s="181" t="s">
        <v>61</v>
      </c>
      <c r="L1" s="182" t="s">
        <v>62</v>
      </c>
      <c r="M1" s="181" t="s">
        <v>63</v>
      </c>
      <c r="N1" s="183" t="s">
        <v>64</v>
      </c>
    </row>
    <row r="2" spans="1:14" ht="19.5" customHeight="1">
      <c r="A2" s="185" t="s">
        <v>4</v>
      </c>
      <c r="B2" s="186">
        <v>120</v>
      </c>
      <c r="C2" s="187">
        <v>90</v>
      </c>
      <c r="D2" s="187">
        <v>100</v>
      </c>
      <c r="E2" s="187">
        <v>90</v>
      </c>
      <c r="F2" s="187">
        <v>70</v>
      </c>
      <c r="G2" s="187">
        <v>75</v>
      </c>
      <c r="H2" s="187">
        <v>60</v>
      </c>
      <c r="I2" s="187">
        <v>60</v>
      </c>
      <c r="J2" s="187">
        <v>50</v>
      </c>
      <c r="K2" s="187">
        <v>45</v>
      </c>
      <c r="L2" s="187">
        <v>40</v>
      </c>
      <c r="M2" s="187">
        <v>45</v>
      </c>
      <c r="N2" s="187">
        <v>40</v>
      </c>
    </row>
    <row r="3" spans="1:14" ht="19.5" customHeight="1">
      <c r="A3" s="188" t="s">
        <v>3</v>
      </c>
      <c r="B3" s="189">
        <v>115</v>
      </c>
      <c r="C3" s="190">
        <v>85</v>
      </c>
      <c r="D3" s="190">
        <v>95</v>
      </c>
      <c r="E3" s="190">
        <v>85</v>
      </c>
      <c r="F3" s="190">
        <v>66</v>
      </c>
      <c r="G3" s="190">
        <v>71</v>
      </c>
      <c r="H3" s="190">
        <v>57</v>
      </c>
      <c r="I3" s="190">
        <v>56</v>
      </c>
      <c r="J3" s="190">
        <v>47</v>
      </c>
      <c r="K3" s="190">
        <v>42</v>
      </c>
      <c r="L3" s="190">
        <v>37</v>
      </c>
      <c r="M3" s="190">
        <v>42</v>
      </c>
      <c r="N3" s="190">
        <v>37</v>
      </c>
    </row>
    <row r="4" spans="1:14" ht="19.5" customHeight="1">
      <c r="A4" s="188" t="s">
        <v>5</v>
      </c>
      <c r="B4" s="191">
        <v>110</v>
      </c>
      <c r="C4" s="192">
        <v>81</v>
      </c>
      <c r="D4" s="192">
        <v>90</v>
      </c>
      <c r="E4" s="192">
        <v>81</v>
      </c>
      <c r="F4" s="192">
        <v>62</v>
      </c>
      <c r="G4" s="192">
        <v>67</v>
      </c>
      <c r="H4" s="192">
        <v>54</v>
      </c>
      <c r="I4" s="192">
        <v>53</v>
      </c>
      <c r="J4" s="192">
        <v>44</v>
      </c>
      <c r="K4" s="192">
        <v>40</v>
      </c>
      <c r="L4" s="192">
        <v>35</v>
      </c>
      <c r="M4" s="192">
        <v>40</v>
      </c>
      <c r="N4" s="192">
        <v>35</v>
      </c>
    </row>
    <row r="5" spans="1:14" ht="19.5" customHeight="1">
      <c r="A5" s="188" t="s">
        <v>65</v>
      </c>
      <c r="B5" s="189">
        <v>107</v>
      </c>
      <c r="C5" s="190">
        <v>79</v>
      </c>
      <c r="D5" s="190">
        <v>88</v>
      </c>
      <c r="E5" s="190">
        <v>79</v>
      </c>
      <c r="F5" s="190">
        <v>60</v>
      </c>
      <c r="G5" s="190">
        <v>65</v>
      </c>
      <c r="H5" s="190">
        <v>53</v>
      </c>
      <c r="I5" s="190">
        <v>52</v>
      </c>
      <c r="J5" s="190">
        <v>43</v>
      </c>
      <c r="K5" s="190">
        <v>39</v>
      </c>
      <c r="L5" s="190">
        <v>34</v>
      </c>
      <c r="M5" s="190">
        <v>39</v>
      </c>
      <c r="N5" s="190">
        <v>34</v>
      </c>
    </row>
    <row r="6" spans="1:14" ht="19.5" customHeight="1">
      <c r="A6" s="188" t="s">
        <v>6</v>
      </c>
      <c r="B6" s="191">
        <v>105</v>
      </c>
      <c r="C6" s="192">
        <v>77</v>
      </c>
      <c r="D6" s="192">
        <v>86</v>
      </c>
      <c r="E6" s="192">
        <v>77</v>
      </c>
      <c r="F6" s="192">
        <v>59</v>
      </c>
      <c r="G6" s="192">
        <v>64</v>
      </c>
      <c r="H6" s="192">
        <v>52</v>
      </c>
      <c r="I6" s="192">
        <v>51</v>
      </c>
      <c r="J6" s="192">
        <v>42</v>
      </c>
      <c r="K6" s="192">
        <v>38</v>
      </c>
      <c r="L6" s="192">
        <v>33</v>
      </c>
      <c r="M6" s="192">
        <v>38</v>
      </c>
      <c r="N6" s="192">
        <v>33</v>
      </c>
    </row>
    <row r="7" spans="1:14" ht="19.5" customHeight="1">
      <c r="A7" s="188" t="s">
        <v>7</v>
      </c>
      <c r="B7" s="189">
        <v>102</v>
      </c>
      <c r="C7" s="190">
        <v>74</v>
      </c>
      <c r="D7" s="190">
        <v>83</v>
      </c>
      <c r="E7" s="190">
        <v>74</v>
      </c>
      <c r="F7" s="190">
        <v>57</v>
      </c>
      <c r="G7" s="190">
        <v>62</v>
      </c>
      <c r="H7" s="190">
        <v>50</v>
      </c>
      <c r="I7" s="190">
        <v>49</v>
      </c>
      <c r="J7" s="190">
        <v>40</v>
      </c>
      <c r="K7" s="190">
        <v>37</v>
      </c>
      <c r="L7" s="190">
        <v>32</v>
      </c>
      <c r="M7" s="190">
        <v>37</v>
      </c>
      <c r="N7" s="190">
        <v>32</v>
      </c>
    </row>
    <row r="8" spans="1:14" ht="19.5" customHeight="1">
      <c r="A8" s="188" t="s">
        <v>24</v>
      </c>
      <c r="B8" s="191">
        <v>101</v>
      </c>
      <c r="C8" s="192">
        <v>73</v>
      </c>
      <c r="D8" s="192">
        <v>82</v>
      </c>
      <c r="E8" s="192">
        <v>73</v>
      </c>
      <c r="F8" s="192">
        <v>56</v>
      </c>
      <c r="G8" s="192">
        <v>61</v>
      </c>
      <c r="H8" s="192">
        <v>49</v>
      </c>
      <c r="I8" s="192">
        <v>48</v>
      </c>
      <c r="J8" s="192">
        <v>39</v>
      </c>
      <c r="K8" s="192">
        <v>36</v>
      </c>
      <c r="L8" s="192">
        <v>31</v>
      </c>
      <c r="M8" s="192">
        <v>36</v>
      </c>
      <c r="N8" s="192">
        <v>31</v>
      </c>
    </row>
    <row r="9" spans="1:14" ht="19.5" customHeight="1">
      <c r="A9" s="188" t="s">
        <v>8</v>
      </c>
      <c r="B9" s="189">
        <v>100</v>
      </c>
      <c r="C9" s="190">
        <v>72</v>
      </c>
      <c r="D9" s="190">
        <v>81</v>
      </c>
      <c r="E9" s="190">
        <v>72</v>
      </c>
      <c r="F9" s="190">
        <v>55</v>
      </c>
      <c r="G9" s="190">
        <v>60</v>
      </c>
      <c r="H9" s="190">
        <v>48</v>
      </c>
      <c r="I9" s="190">
        <v>47</v>
      </c>
      <c r="J9" s="190">
        <v>39</v>
      </c>
      <c r="K9" s="190">
        <v>35</v>
      </c>
      <c r="L9" s="190">
        <v>31</v>
      </c>
      <c r="M9" s="190">
        <v>35</v>
      </c>
      <c r="N9" s="190">
        <v>31</v>
      </c>
    </row>
    <row r="10" spans="1:14" ht="19.5" customHeight="1">
      <c r="A10" s="188" t="s">
        <v>66</v>
      </c>
      <c r="B10" s="191">
        <v>98</v>
      </c>
      <c r="C10" s="192">
        <v>71</v>
      </c>
      <c r="D10" s="192">
        <v>79</v>
      </c>
      <c r="E10" s="192">
        <v>71</v>
      </c>
      <c r="F10" s="192">
        <v>54</v>
      </c>
      <c r="G10" s="192">
        <v>59</v>
      </c>
      <c r="H10" s="192">
        <v>47</v>
      </c>
      <c r="I10" s="192">
        <v>46</v>
      </c>
      <c r="J10" s="192">
        <v>38</v>
      </c>
      <c r="K10" s="192">
        <v>34</v>
      </c>
      <c r="L10" s="192">
        <v>30</v>
      </c>
      <c r="M10" s="192">
        <v>34</v>
      </c>
      <c r="N10" s="192">
        <v>30</v>
      </c>
    </row>
    <row r="11" spans="1:14" ht="19.5" customHeight="1">
      <c r="A11" s="188" t="s">
        <v>9</v>
      </c>
      <c r="B11" s="189">
        <v>97</v>
      </c>
      <c r="C11" s="190">
        <v>70</v>
      </c>
      <c r="D11" s="190">
        <v>78</v>
      </c>
      <c r="E11" s="190">
        <v>70</v>
      </c>
      <c r="F11" s="190">
        <v>53</v>
      </c>
      <c r="G11" s="190">
        <v>58</v>
      </c>
      <c r="H11" s="190">
        <v>46</v>
      </c>
      <c r="I11" s="190">
        <v>45</v>
      </c>
      <c r="J11" s="190">
        <v>38</v>
      </c>
      <c r="K11" s="190">
        <v>34</v>
      </c>
      <c r="L11" s="190">
        <v>30</v>
      </c>
      <c r="M11" s="190">
        <v>34</v>
      </c>
      <c r="N11" s="190">
        <v>30</v>
      </c>
    </row>
    <row r="12" spans="1:14" ht="19.5" customHeight="1">
      <c r="A12" s="188" t="s">
        <v>25</v>
      </c>
      <c r="B12" s="191">
        <v>96</v>
      </c>
      <c r="C12" s="192">
        <v>69</v>
      </c>
      <c r="D12" s="192">
        <v>77</v>
      </c>
      <c r="E12" s="192">
        <v>69</v>
      </c>
      <c r="F12" s="192">
        <v>52</v>
      </c>
      <c r="G12" s="192">
        <v>57</v>
      </c>
      <c r="H12" s="192">
        <v>45</v>
      </c>
      <c r="I12" s="192">
        <v>44</v>
      </c>
      <c r="J12" s="192">
        <v>37</v>
      </c>
      <c r="K12" s="192">
        <v>33</v>
      </c>
      <c r="L12" s="192">
        <v>29</v>
      </c>
      <c r="M12" s="192">
        <v>33</v>
      </c>
      <c r="N12" s="192">
        <v>29</v>
      </c>
    </row>
    <row r="13" spans="1:14" ht="19.5" customHeight="1">
      <c r="A13" s="188" t="s">
        <v>10</v>
      </c>
      <c r="B13" s="189">
        <v>95</v>
      </c>
      <c r="C13" s="190">
        <v>68</v>
      </c>
      <c r="D13" s="190">
        <v>76</v>
      </c>
      <c r="E13" s="190">
        <v>68</v>
      </c>
      <c r="F13" s="190">
        <v>51</v>
      </c>
      <c r="G13" s="190">
        <v>56</v>
      </c>
      <c r="H13" s="190">
        <v>44</v>
      </c>
      <c r="I13" s="190">
        <v>44</v>
      </c>
      <c r="J13" s="190">
        <v>36</v>
      </c>
      <c r="K13" s="190">
        <v>33</v>
      </c>
      <c r="L13" s="190">
        <v>29</v>
      </c>
      <c r="M13" s="190">
        <v>33</v>
      </c>
      <c r="N13" s="190">
        <v>29</v>
      </c>
    </row>
    <row r="14" spans="1:14" ht="19.5" customHeight="1">
      <c r="A14" s="188" t="s">
        <v>11</v>
      </c>
      <c r="B14" s="191">
        <v>92</v>
      </c>
      <c r="C14" s="192">
        <v>65</v>
      </c>
      <c r="D14" s="192">
        <v>74</v>
      </c>
      <c r="E14" s="192">
        <v>65</v>
      </c>
      <c r="F14" s="192">
        <v>50</v>
      </c>
      <c r="G14" s="192">
        <v>54</v>
      </c>
      <c r="H14" s="192">
        <v>42</v>
      </c>
      <c r="I14" s="192">
        <v>42</v>
      </c>
      <c r="J14" s="192">
        <v>35</v>
      </c>
      <c r="K14" s="192">
        <v>32</v>
      </c>
      <c r="L14" s="192">
        <v>28</v>
      </c>
      <c r="M14" s="192">
        <v>32</v>
      </c>
      <c r="N14" s="192">
        <v>28</v>
      </c>
    </row>
    <row r="15" spans="1:14" ht="19.5" customHeight="1">
      <c r="A15" s="188" t="s">
        <v>67</v>
      </c>
      <c r="B15" s="189">
        <v>91</v>
      </c>
      <c r="C15" s="190">
        <v>64</v>
      </c>
      <c r="D15" s="190">
        <v>72</v>
      </c>
      <c r="E15" s="190">
        <v>64</v>
      </c>
      <c r="F15" s="190">
        <v>49</v>
      </c>
      <c r="G15" s="190">
        <v>53</v>
      </c>
      <c r="H15" s="190">
        <v>41</v>
      </c>
      <c r="I15" s="190">
        <v>41</v>
      </c>
      <c r="J15" s="190">
        <v>34</v>
      </c>
      <c r="K15" s="190">
        <v>31</v>
      </c>
      <c r="L15" s="190">
        <v>27</v>
      </c>
      <c r="M15" s="190">
        <v>31</v>
      </c>
      <c r="N15" s="190">
        <v>27</v>
      </c>
    </row>
    <row r="16" spans="1:14" ht="19.5" customHeight="1">
      <c r="A16" s="188" t="s">
        <v>12</v>
      </c>
      <c r="B16" s="191">
        <v>90</v>
      </c>
      <c r="C16" s="192">
        <v>63</v>
      </c>
      <c r="D16" s="192">
        <v>71</v>
      </c>
      <c r="E16" s="192">
        <v>63</v>
      </c>
      <c r="F16" s="192">
        <v>48</v>
      </c>
      <c r="G16" s="192">
        <v>52</v>
      </c>
      <c r="H16" s="192">
        <v>41</v>
      </c>
      <c r="I16" s="192">
        <v>41</v>
      </c>
      <c r="J16" s="192">
        <v>34</v>
      </c>
      <c r="K16" s="192">
        <v>31</v>
      </c>
      <c r="L16" s="192">
        <v>27</v>
      </c>
      <c r="M16" s="192">
        <v>31</v>
      </c>
      <c r="N16" s="192">
        <v>27</v>
      </c>
    </row>
    <row r="17" spans="1:14" ht="19.5" customHeight="1">
      <c r="A17" s="188" t="s">
        <v>26</v>
      </c>
      <c r="B17" s="189">
        <v>88</v>
      </c>
      <c r="C17" s="190">
        <v>62</v>
      </c>
      <c r="D17" s="190">
        <v>70</v>
      </c>
      <c r="E17" s="190">
        <v>62</v>
      </c>
      <c r="F17" s="190">
        <v>47</v>
      </c>
      <c r="G17" s="190">
        <v>51</v>
      </c>
      <c r="H17" s="190">
        <v>40</v>
      </c>
      <c r="I17" s="190">
        <v>40</v>
      </c>
      <c r="J17" s="190">
        <v>33</v>
      </c>
      <c r="K17" s="190">
        <v>30</v>
      </c>
      <c r="L17" s="190">
        <v>26</v>
      </c>
      <c r="M17" s="190">
        <v>30</v>
      </c>
      <c r="N17" s="190">
        <v>26</v>
      </c>
    </row>
    <row r="18" spans="1:14" ht="19.5" customHeight="1">
      <c r="A18" s="188" t="s">
        <v>13</v>
      </c>
      <c r="B18" s="191">
        <v>87</v>
      </c>
      <c r="C18" s="192">
        <v>61</v>
      </c>
      <c r="D18" s="192">
        <v>69</v>
      </c>
      <c r="E18" s="192">
        <v>61</v>
      </c>
      <c r="F18" s="192">
        <v>46</v>
      </c>
      <c r="G18" s="192">
        <v>50</v>
      </c>
      <c r="H18" s="192">
        <v>39</v>
      </c>
      <c r="I18" s="192">
        <v>39</v>
      </c>
      <c r="J18" s="192">
        <v>32</v>
      </c>
      <c r="K18" s="192">
        <v>29</v>
      </c>
      <c r="L18" s="192">
        <v>26</v>
      </c>
      <c r="M18" s="192">
        <v>29</v>
      </c>
      <c r="N18" s="192">
        <v>26</v>
      </c>
    </row>
    <row r="19" spans="1:14" ht="19.5" customHeight="1">
      <c r="A19" s="188" t="s">
        <v>68</v>
      </c>
      <c r="B19" s="189">
        <v>86</v>
      </c>
      <c r="C19" s="190">
        <v>60</v>
      </c>
      <c r="D19" s="190">
        <v>68</v>
      </c>
      <c r="E19" s="190">
        <v>60</v>
      </c>
      <c r="F19" s="190">
        <v>45</v>
      </c>
      <c r="G19" s="190">
        <v>49</v>
      </c>
      <c r="H19" s="190">
        <v>38</v>
      </c>
      <c r="I19" s="190">
        <v>38</v>
      </c>
      <c r="J19" s="190">
        <v>31</v>
      </c>
      <c r="K19" s="190">
        <v>28</v>
      </c>
      <c r="L19" s="190">
        <v>25</v>
      </c>
      <c r="M19" s="190">
        <v>28</v>
      </c>
      <c r="N19" s="190">
        <v>25</v>
      </c>
    </row>
    <row r="20" spans="1:14" ht="19.5" customHeight="1">
      <c r="A20" s="188" t="s">
        <v>14</v>
      </c>
      <c r="B20" s="191">
        <v>85</v>
      </c>
      <c r="C20" s="192">
        <v>59</v>
      </c>
      <c r="D20" s="192">
        <v>67</v>
      </c>
      <c r="E20" s="192">
        <v>59</v>
      </c>
      <c r="F20" s="192">
        <v>44</v>
      </c>
      <c r="G20" s="192">
        <v>48</v>
      </c>
      <c r="H20" s="192">
        <v>38</v>
      </c>
      <c r="I20" s="192">
        <v>38</v>
      </c>
      <c r="J20" s="192">
        <v>31</v>
      </c>
      <c r="K20" s="192">
        <v>28</v>
      </c>
      <c r="L20" s="192">
        <v>25</v>
      </c>
      <c r="M20" s="192">
        <v>28</v>
      </c>
      <c r="N20" s="192">
        <v>25</v>
      </c>
    </row>
    <row r="21" spans="1:14" ht="19.5" customHeight="1">
      <c r="A21" s="188" t="s">
        <v>69</v>
      </c>
      <c r="B21" s="189">
        <v>83</v>
      </c>
      <c r="C21" s="190">
        <v>57</v>
      </c>
      <c r="D21" s="190">
        <v>65</v>
      </c>
      <c r="E21" s="190">
        <v>57</v>
      </c>
      <c r="F21" s="190">
        <v>43</v>
      </c>
      <c r="G21" s="190">
        <v>47</v>
      </c>
      <c r="H21" s="190">
        <v>36</v>
      </c>
      <c r="I21" s="190">
        <v>36</v>
      </c>
      <c r="J21" s="190">
        <v>30</v>
      </c>
      <c r="K21" s="190">
        <v>27</v>
      </c>
      <c r="L21" s="190">
        <v>24</v>
      </c>
      <c r="M21" s="190">
        <v>27</v>
      </c>
      <c r="N21" s="190">
        <v>24</v>
      </c>
    </row>
    <row r="22" spans="1:14" ht="19.5" customHeight="1">
      <c r="A22" s="188" t="s">
        <v>15</v>
      </c>
      <c r="B22" s="191">
        <v>82</v>
      </c>
      <c r="C22" s="192">
        <v>57</v>
      </c>
      <c r="D22" s="192">
        <v>64</v>
      </c>
      <c r="E22" s="192">
        <v>57</v>
      </c>
      <c r="F22" s="192">
        <v>42</v>
      </c>
      <c r="G22" s="192">
        <v>46</v>
      </c>
      <c r="H22" s="192">
        <v>36</v>
      </c>
      <c r="I22" s="192">
        <v>36</v>
      </c>
      <c r="J22" s="192">
        <v>30</v>
      </c>
      <c r="K22" s="192">
        <v>27</v>
      </c>
      <c r="L22" s="192">
        <v>24</v>
      </c>
      <c r="M22" s="192">
        <v>27</v>
      </c>
      <c r="N22" s="192">
        <v>24</v>
      </c>
    </row>
    <row r="23" spans="1:14" ht="19.5" customHeight="1">
      <c r="A23" s="188" t="s">
        <v>70</v>
      </c>
      <c r="B23" s="189">
        <v>81</v>
      </c>
      <c r="C23" s="190">
        <v>56</v>
      </c>
      <c r="D23" s="190">
        <v>63</v>
      </c>
      <c r="E23" s="190">
        <v>56</v>
      </c>
      <c r="F23" s="190">
        <v>41</v>
      </c>
      <c r="G23" s="190">
        <v>45</v>
      </c>
      <c r="H23" s="190">
        <v>35</v>
      </c>
      <c r="I23" s="190">
        <v>35</v>
      </c>
      <c r="J23" s="190">
        <v>29</v>
      </c>
      <c r="K23" s="190">
        <v>26</v>
      </c>
      <c r="L23" s="190">
        <v>23</v>
      </c>
      <c r="M23" s="190">
        <v>26</v>
      </c>
      <c r="N23" s="190">
        <v>23</v>
      </c>
    </row>
    <row r="24" spans="1:14" ht="19.5" customHeight="1">
      <c r="A24" s="188" t="s">
        <v>16</v>
      </c>
      <c r="B24" s="191">
        <v>80</v>
      </c>
      <c r="C24" s="192">
        <v>55</v>
      </c>
      <c r="D24" s="192">
        <v>62</v>
      </c>
      <c r="E24" s="192">
        <v>55</v>
      </c>
      <c r="F24" s="192">
        <v>41</v>
      </c>
      <c r="G24" s="192">
        <v>44</v>
      </c>
      <c r="H24" s="192">
        <v>35</v>
      </c>
      <c r="I24" s="192">
        <v>35</v>
      </c>
      <c r="J24" s="192">
        <v>29</v>
      </c>
      <c r="K24" s="192">
        <v>26</v>
      </c>
      <c r="L24" s="192">
        <v>23</v>
      </c>
      <c r="M24" s="192">
        <v>26</v>
      </c>
      <c r="N24" s="192">
        <v>23</v>
      </c>
    </row>
    <row r="25" spans="1:14" ht="19.5" customHeight="1">
      <c r="A25" s="188" t="s">
        <v>27</v>
      </c>
      <c r="B25" s="189">
        <v>78</v>
      </c>
      <c r="C25" s="190">
        <v>53</v>
      </c>
      <c r="D25" s="190">
        <v>60</v>
      </c>
      <c r="E25" s="190">
        <v>53</v>
      </c>
      <c r="F25" s="190">
        <v>39</v>
      </c>
      <c r="G25" s="190">
        <v>43</v>
      </c>
      <c r="H25" s="190">
        <v>33</v>
      </c>
      <c r="I25" s="190">
        <v>33</v>
      </c>
      <c r="J25" s="190">
        <v>28</v>
      </c>
      <c r="K25" s="190">
        <v>25</v>
      </c>
      <c r="L25" s="190">
        <v>22</v>
      </c>
      <c r="M25" s="190">
        <v>25</v>
      </c>
      <c r="N25" s="190">
        <v>22</v>
      </c>
    </row>
    <row r="26" spans="1:14" ht="19.5" customHeight="1">
      <c r="A26" s="188" t="s">
        <v>17</v>
      </c>
      <c r="B26" s="191">
        <v>77</v>
      </c>
      <c r="C26" s="192">
        <v>52</v>
      </c>
      <c r="D26" s="192">
        <v>60</v>
      </c>
      <c r="E26" s="192">
        <v>52</v>
      </c>
      <c r="F26" s="192">
        <v>39</v>
      </c>
      <c r="G26" s="192">
        <v>42</v>
      </c>
      <c r="H26" s="192">
        <v>33</v>
      </c>
      <c r="I26" s="192">
        <v>33</v>
      </c>
      <c r="J26" s="192">
        <v>27</v>
      </c>
      <c r="K26" s="192">
        <v>25</v>
      </c>
      <c r="L26" s="192">
        <v>22</v>
      </c>
      <c r="M26" s="192">
        <v>25</v>
      </c>
      <c r="N26" s="192">
        <v>22</v>
      </c>
    </row>
    <row r="27" spans="1:14" ht="19.5" customHeight="1">
      <c r="A27" s="188" t="s">
        <v>71</v>
      </c>
      <c r="B27" s="189">
        <v>76</v>
      </c>
      <c r="C27" s="190">
        <v>51</v>
      </c>
      <c r="D27" s="190">
        <v>58</v>
      </c>
      <c r="E27" s="190">
        <v>51</v>
      </c>
      <c r="F27" s="190">
        <v>38</v>
      </c>
      <c r="G27" s="190">
        <v>41</v>
      </c>
      <c r="H27" s="190">
        <v>32</v>
      </c>
      <c r="I27" s="190">
        <v>32</v>
      </c>
      <c r="J27" s="190">
        <v>26</v>
      </c>
      <c r="K27" s="190">
        <v>24</v>
      </c>
      <c r="L27" s="190">
        <v>21</v>
      </c>
      <c r="M27" s="190">
        <v>24</v>
      </c>
      <c r="N27" s="190">
        <v>21</v>
      </c>
    </row>
    <row r="28" spans="1:14" ht="19.5" customHeight="1">
      <c r="A28" s="188" t="s">
        <v>18</v>
      </c>
      <c r="B28" s="191">
        <v>75</v>
      </c>
      <c r="C28" s="192">
        <v>50</v>
      </c>
      <c r="D28" s="192">
        <v>57</v>
      </c>
      <c r="E28" s="192">
        <v>50</v>
      </c>
      <c r="F28" s="192">
        <v>37</v>
      </c>
      <c r="G28" s="192">
        <v>40</v>
      </c>
      <c r="H28" s="192">
        <v>31</v>
      </c>
      <c r="I28" s="192">
        <v>31</v>
      </c>
      <c r="J28" s="192">
        <v>26</v>
      </c>
      <c r="K28" s="192">
        <v>23</v>
      </c>
      <c r="L28" s="192">
        <v>21</v>
      </c>
      <c r="M28" s="192">
        <v>23</v>
      </c>
      <c r="N28" s="192">
        <v>21</v>
      </c>
    </row>
    <row r="29" spans="1:14" ht="19.5" customHeight="1">
      <c r="A29" s="188" t="s">
        <v>72</v>
      </c>
      <c r="B29" s="189">
        <v>72</v>
      </c>
      <c r="C29" s="190">
        <v>48</v>
      </c>
      <c r="D29" s="190">
        <v>55</v>
      </c>
      <c r="E29" s="190">
        <v>48</v>
      </c>
      <c r="F29" s="190">
        <v>35</v>
      </c>
      <c r="G29" s="190">
        <v>38</v>
      </c>
      <c r="H29" s="190">
        <v>30</v>
      </c>
      <c r="I29" s="190">
        <v>30</v>
      </c>
      <c r="J29" s="190">
        <v>25</v>
      </c>
      <c r="K29" s="190">
        <v>22</v>
      </c>
      <c r="L29" s="190">
        <v>20</v>
      </c>
      <c r="M29" s="190">
        <v>22</v>
      </c>
      <c r="N29" s="190">
        <v>20</v>
      </c>
    </row>
    <row r="30" spans="1:14" ht="19.5" customHeight="1">
      <c r="A30" s="188" t="s">
        <v>73</v>
      </c>
      <c r="B30" s="191">
        <v>71</v>
      </c>
      <c r="C30" s="192">
        <v>47</v>
      </c>
      <c r="D30" s="192">
        <v>54</v>
      </c>
      <c r="E30" s="192">
        <v>47</v>
      </c>
      <c r="F30" s="192">
        <v>34</v>
      </c>
      <c r="G30" s="192">
        <v>37</v>
      </c>
      <c r="H30" s="192">
        <v>29</v>
      </c>
      <c r="I30" s="192">
        <v>29</v>
      </c>
      <c r="J30" s="192">
        <v>24</v>
      </c>
      <c r="K30" s="192">
        <v>21</v>
      </c>
      <c r="L30" s="192">
        <v>19</v>
      </c>
      <c r="M30" s="192">
        <v>21</v>
      </c>
      <c r="N30" s="192">
        <v>19</v>
      </c>
    </row>
    <row r="31" spans="1:14" ht="19.5" customHeight="1">
      <c r="A31" s="188" t="s">
        <v>74</v>
      </c>
      <c r="B31" s="189">
        <v>70</v>
      </c>
      <c r="C31" s="190">
        <v>46</v>
      </c>
      <c r="D31" s="190">
        <v>53</v>
      </c>
      <c r="E31" s="190">
        <v>46</v>
      </c>
      <c r="F31" s="190">
        <v>33</v>
      </c>
      <c r="G31" s="190">
        <v>36</v>
      </c>
      <c r="H31" s="190">
        <v>28</v>
      </c>
      <c r="I31" s="190">
        <v>28</v>
      </c>
      <c r="J31" s="190">
        <v>23</v>
      </c>
      <c r="K31" s="190">
        <v>21</v>
      </c>
      <c r="L31" s="190">
        <v>19</v>
      </c>
      <c r="M31" s="190">
        <v>21</v>
      </c>
      <c r="N31" s="190">
        <v>19</v>
      </c>
    </row>
    <row r="32" spans="1:14" ht="19.5" customHeight="1">
      <c r="A32" s="188" t="s">
        <v>75</v>
      </c>
      <c r="B32" s="191">
        <v>68</v>
      </c>
      <c r="C32" s="192">
        <v>44</v>
      </c>
      <c r="D32" s="192">
        <v>51</v>
      </c>
      <c r="E32" s="192">
        <v>44</v>
      </c>
      <c r="F32" s="192">
        <v>32</v>
      </c>
      <c r="G32" s="192">
        <v>35</v>
      </c>
      <c r="H32" s="192">
        <v>27</v>
      </c>
      <c r="I32" s="192">
        <v>27</v>
      </c>
      <c r="J32" s="192">
        <v>23</v>
      </c>
      <c r="K32" s="192">
        <v>20</v>
      </c>
      <c r="L32" s="192">
        <v>18</v>
      </c>
      <c r="M32" s="192">
        <v>20</v>
      </c>
      <c r="N32" s="192">
        <v>18</v>
      </c>
    </row>
    <row r="33" spans="1:14" ht="19.5" customHeight="1">
      <c r="A33" s="188" t="s">
        <v>76</v>
      </c>
      <c r="B33" s="189">
        <v>67</v>
      </c>
      <c r="C33" s="190">
        <v>44</v>
      </c>
      <c r="D33" s="190">
        <v>50</v>
      </c>
      <c r="E33" s="190">
        <v>44</v>
      </c>
      <c r="F33" s="190">
        <v>31</v>
      </c>
      <c r="G33" s="190">
        <v>34</v>
      </c>
      <c r="H33" s="190">
        <v>27</v>
      </c>
      <c r="I33" s="190">
        <v>27</v>
      </c>
      <c r="J33" s="190">
        <v>22</v>
      </c>
      <c r="K33" s="190">
        <v>20</v>
      </c>
      <c r="L33" s="190">
        <v>18</v>
      </c>
      <c r="M33" s="190">
        <v>20</v>
      </c>
      <c r="N33" s="190">
        <v>18</v>
      </c>
    </row>
    <row r="34" spans="1:14" ht="19.5" customHeight="1">
      <c r="A34" s="188" t="s">
        <v>77</v>
      </c>
      <c r="B34" s="191">
        <v>66</v>
      </c>
      <c r="C34" s="192">
        <v>42</v>
      </c>
      <c r="D34" s="192">
        <v>49</v>
      </c>
      <c r="E34" s="192">
        <v>42</v>
      </c>
      <c r="F34" s="192">
        <v>30</v>
      </c>
      <c r="G34" s="192">
        <v>33</v>
      </c>
      <c r="H34" s="192">
        <v>26</v>
      </c>
      <c r="I34" s="192">
        <v>26</v>
      </c>
      <c r="J34" s="192">
        <v>21</v>
      </c>
      <c r="K34" s="192">
        <v>19</v>
      </c>
      <c r="L34" s="192">
        <v>17</v>
      </c>
      <c r="M34" s="192">
        <v>19</v>
      </c>
      <c r="N34" s="192">
        <v>17</v>
      </c>
    </row>
    <row r="35" spans="1:14" ht="19.5" customHeight="1">
      <c r="A35" s="188" t="s">
        <v>78</v>
      </c>
      <c r="B35" s="189">
        <v>65</v>
      </c>
      <c r="C35" s="190">
        <v>41</v>
      </c>
      <c r="D35" s="190">
        <v>48</v>
      </c>
      <c r="E35" s="190">
        <v>41</v>
      </c>
      <c r="F35" s="190">
        <v>30</v>
      </c>
      <c r="G35" s="190">
        <v>32</v>
      </c>
      <c r="H35" s="190">
        <v>25</v>
      </c>
      <c r="I35" s="190">
        <v>25</v>
      </c>
      <c r="J35" s="190">
        <v>21</v>
      </c>
      <c r="K35" s="190">
        <v>19</v>
      </c>
      <c r="L35" s="190">
        <v>17</v>
      </c>
      <c r="M35" s="190">
        <v>19</v>
      </c>
      <c r="N35" s="190">
        <v>17</v>
      </c>
    </row>
    <row r="36" spans="1:14" ht="19.5" customHeight="1">
      <c r="A36" s="188" t="s">
        <v>79</v>
      </c>
      <c r="B36" s="191">
        <v>63</v>
      </c>
      <c r="C36" s="192">
        <v>40</v>
      </c>
      <c r="D36" s="192">
        <v>47</v>
      </c>
      <c r="E36" s="192">
        <v>40</v>
      </c>
      <c r="F36" s="192">
        <v>28</v>
      </c>
      <c r="G36" s="192">
        <v>31</v>
      </c>
      <c r="H36" s="192">
        <v>24</v>
      </c>
      <c r="I36" s="192">
        <v>24</v>
      </c>
      <c r="J36" s="192">
        <v>20</v>
      </c>
      <c r="K36" s="192">
        <v>18</v>
      </c>
      <c r="L36" s="192">
        <v>16</v>
      </c>
      <c r="M36" s="192">
        <v>18</v>
      </c>
      <c r="N36" s="192">
        <v>16</v>
      </c>
    </row>
    <row r="37" spans="1:14" ht="19.5" customHeight="1">
      <c r="A37" s="188" t="s">
        <v>80</v>
      </c>
      <c r="B37" s="189">
        <v>62</v>
      </c>
      <c r="C37" s="190">
        <v>39</v>
      </c>
      <c r="D37" s="190">
        <v>46</v>
      </c>
      <c r="E37" s="190">
        <v>39</v>
      </c>
      <c r="F37" s="190">
        <v>28</v>
      </c>
      <c r="G37" s="190">
        <v>30</v>
      </c>
      <c r="H37" s="190">
        <v>24</v>
      </c>
      <c r="I37" s="190">
        <v>24</v>
      </c>
      <c r="J37" s="190">
        <v>19</v>
      </c>
      <c r="K37" s="190">
        <v>18</v>
      </c>
      <c r="L37" s="190">
        <v>15</v>
      </c>
      <c r="M37" s="190">
        <v>18</v>
      </c>
      <c r="N37" s="190">
        <v>15</v>
      </c>
    </row>
    <row r="38" spans="1:14" ht="19.5" customHeight="1">
      <c r="A38" s="188" t="s">
        <v>81</v>
      </c>
      <c r="B38" s="191">
        <v>61</v>
      </c>
      <c r="C38" s="192">
        <v>38</v>
      </c>
      <c r="D38" s="192">
        <v>44</v>
      </c>
      <c r="E38" s="192">
        <v>38</v>
      </c>
      <c r="F38" s="192">
        <v>27</v>
      </c>
      <c r="G38" s="192">
        <v>29</v>
      </c>
      <c r="H38" s="192">
        <v>23</v>
      </c>
      <c r="I38" s="192">
        <v>23</v>
      </c>
      <c r="J38" s="192">
        <v>18</v>
      </c>
      <c r="K38" s="192">
        <v>17</v>
      </c>
      <c r="L38" s="192">
        <v>14</v>
      </c>
      <c r="M38" s="192">
        <v>17</v>
      </c>
      <c r="N38" s="192">
        <v>14</v>
      </c>
    </row>
    <row r="39" spans="1:14" ht="19.5" customHeight="1">
      <c r="A39" s="188" t="s">
        <v>82</v>
      </c>
      <c r="B39" s="189">
        <v>60</v>
      </c>
      <c r="C39" s="190">
        <v>37</v>
      </c>
      <c r="D39" s="190">
        <v>43</v>
      </c>
      <c r="E39" s="190">
        <v>37</v>
      </c>
      <c r="F39" s="190">
        <v>26</v>
      </c>
      <c r="G39" s="190">
        <v>28</v>
      </c>
      <c r="H39" s="190">
        <v>22</v>
      </c>
      <c r="I39" s="190">
        <v>22</v>
      </c>
      <c r="J39" s="190">
        <v>18</v>
      </c>
      <c r="K39" s="190">
        <v>17</v>
      </c>
      <c r="L39" s="190">
        <v>14</v>
      </c>
      <c r="M39" s="190">
        <v>17</v>
      </c>
      <c r="N39" s="190">
        <v>14</v>
      </c>
    </row>
    <row r="40" spans="1:14" ht="19.5" customHeight="1">
      <c r="A40" s="188" t="s">
        <v>83</v>
      </c>
      <c r="B40" s="191">
        <v>58</v>
      </c>
      <c r="C40" s="192">
        <v>36</v>
      </c>
      <c r="D40" s="192">
        <v>42</v>
      </c>
      <c r="E40" s="192">
        <v>36</v>
      </c>
      <c r="F40" s="192">
        <v>25</v>
      </c>
      <c r="G40" s="192">
        <v>27</v>
      </c>
      <c r="H40" s="192">
        <v>21</v>
      </c>
      <c r="I40" s="192">
        <v>21</v>
      </c>
      <c r="J40" s="192">
        <v>17</v>
      </c>
      <c r="K40" s="192">
        <v>16</v>
      </c>
      <c r="L40" s="192">
        <v>13</v>
      </c>
      <c r="M40" s="192">
        <v>16</v>
      </c>
      <c r="N40" s="192">
        <v>13</v>
      </c>
    </row>
    <row r="41" spans="1:14" ht="19.5" customHeight="1">
      <c r="A41" s="188" t="s">
        <v>84</v>
      </c>
      <c r="B41" s="189">
        <v>57</v>
      </c>
      <c r="C41" s="190">
        <v>35</v>
      </c>
      <c r="D41" s="190">
        <v>41</v>
      </c>
      <c r="E41" s="190">
        <v>35</v>
      </c>
      <c r="F41" s="190">
        <v>24</v>
      </c>
      <c r="G41" s="190">
        <v>26</v>
      </c>
      <c r="H41" s="190">
        <v>20</v>
      </c>
      <c r="I41" s="190">
        <v>20</v>
      </c>
      <c r="J41" s="190">
        <v>17</v>
      </c>
      <c r="K41" s="190">
        <v>15</v>
      </c>
      <c r="L41" s="190">
        <v>13</v>
      </c>
      <c r="M41" s="190">
        <v>15</v>
      </c>
      <c r="N41" s="190">
        <v>13</v>
      </c>
    </row>
    <row r="42" spans="1:14" ht="19.5" customHeight="1">
      <c r="A42" s="188" t="s">
        <v>85</v>
      </c>
      <c r="B42" s="191">
        <v>56</v>
      </c>
      <c r="C42" s="192">
        <v>34</v>
      </c>
      <c r="D42" s="192">
        <v>40</v>
      </c>
      <c r="E42" s="192">
        <v>34</v>
      </c>
      <c r="F42" s="192">
        <v>23</v>
      </c>
      <c r="G42" s="192">
        <v>25</v>
      </c>
      <c r="H42" s="192">
        <v>20</v>
      </c>
      <c r="I42" s="192">
        <v>20</v>
      </c>
      <c r="J42" s="192">
        <v>16</v>
      </c>
      <c r="K42" s="192">
        <v>15</v>
      </c>
      <c r="L42" s="192">
        <v>12</v>
      </c>
      <c r="M42" s="192">
        <v>15</v>
      </c>
      <c r="N42" s="192">
        <v>12</v>
      </c>
    </row>
    <row r="43" spans="1:14" ht="19.5" customHeight="1">
      <c r="A43" s="188" t="s">
        <v>86</v>
      </c>
      <c r="B43" s="189">
        <v>56</v>
      </c>
      <c r="C43" s="190">
        <v>34</v>
      </c>
      <c r="D43" s="190">
        <v>40</v>
      </c>
      <c r="E43" s="190">
        <v>34</v>
      </c>
      <c r="F43" s="190">
        <v>23</v>
      </c>
      <c r="G43" s="190">
        <v>25</v>
      </c>
      <c r="H43" s="190">
        <v>19</v>
      </c>
      <c r="I43" s="190">
        <v>19</v>
      </c>
      <c r="J43" s="190">
        <v>16</v>
      </c>
      <c r="K43" s="190">
        <v>14</v>
      </c>
      <c r="L43" s="190">
        <v>12</v>
      </c>
      <c r="M43" s="190">
        <v>14</v>
      </c>
      <c r="N43" s="190">
        <v>12</v>
      </c>
    </row>
    <row r="44" spans="1:14" ht="19.5" customHeight="1">
      <c r="A44" s="188" t="s">
        <v>87</v>
      </c>
      <c r="B44" s="191">
        <v>55</v>
      </c>
      <c r="C44" s="192">
        <v>33</v>
      </c>
      <c r="D44" s="192">
        <v>39</v>
      </c>
      <c r="E44" s="192">
        <v>33</v>
      </c>
      <c r="F44" s="192">
        <v>22</v>
      </c>
      <c r="G44" s="192">
        <v>24</v>
      </c>
      <c r="H44" s="192">
        <v>19</v>
      </c>
      <c r="I44" s="192">
        <v>19</v>
      </c>
      <c r="J44" s="192">
        <v>15</v>
      </c>
      <c r="K44" s="192">
        <v>14</v>
      </c>
      <c r="L44" s="192">
        <v>12</v>
      </c>
      <c r="M44" s="192">
        <v>14</v>
      </c>
      <c r="N44" s="192">
        <v>12</v>
      </c>
    </row>
    <row r="45" spans="1:14" ht="19.5" customHeight="1">
      <c r="A45" s="188" t="s">
        <v>88</v>
      </c>
      <c r="B45" s="189">
        <v>52</v>
      </c>
      <c r="C45" s="190">
        <v>30</v>
      </c>
      <c r="D45" s="190">
        <v>36</v>
      </c>
      <c r="E45" s="190">
        <v>30</v>
      </c>
      <c r="F45" s="190">
        <v>21</v>
      </c>
      <c r="G45" s="190">
        <v>22</v>
      </c>
      <c r="H45" s="190">
        <v>17</v>
      </c>
      <c r="I45" s="190">
        <v>17</v>
      </c>
      <c r="J45" s="190">
        <v>14</v>
      </c>
      <c r="K45" s="190">
        <v>13</v>
      </c>
      <c r="L45" s="190">
        <v>11</v>
      </c>
      <c r="M45" s="190">
        <v>13</v>
      </c>
      <c r="N45" s="190">
        <v>11</v>
      </c>
    </row>
    <row r="46" spans="1:14" ht="19.5" customHeight="1">
      <c r="A46" s="188" t="s">
        <v>89</v>
      </c>
      <c r="B46" s="191">
        <v>51</v>
      </c>
      <c r="C46" s="192">
        <v>29</v>
      </c>
      <c r="D46" s="192">
        <v>35</v>
      </c>
      <c r="E46" s="192">
        <v>29</v>
      </c>
      <c r="F46" s="192">
        <v>20</v>
      </c>
      <c r="G46" s="192">
        <v>21</v>
      </c>
      <c r="H46" s="192">
        <v>16</v>
      </c>
      <c r="I46" s="192">
        <v>16</v>
      </c>
      <c r="J46" s="192">
        <v>13</v>
      </c>
      <c r="K46" s="192">
        <v>12</v>
      </c>
      <c r="L46" s="192">
        <v>10</v>
      </c>
      <c r="M46" s="192">
        <v>12</v>
      </c>
      <c r="N46" s="192">
        <v>10</v>
      </c>
    </row>
    <row r="47" spans="1:14" ht="19.5" customHeight="1">
      <c r="A47" s="188" t="s">
        <v>90</v>
      </c>
      <c r="B47" s="189">
        <v>50</v>
      </c>
      <c r="C47" s="190">
        <v>28</v>
      </c>
      <c r="D47" s="190">
        <v>34</v>
      </c>
      <c r="E47" s="190">
        <v>28</v>
      </c>
      <c r="F47" s="190">
        <v>19</v>
      </c>
      <c r="G47" s="190">
        <v>20</v>
      </c>
      <c r="H47" s="190">
        <v>16</v>
      </c>
      <c r="I47" s="190">
        <v>15</v>
      </c>
      <c r="J47" s="190">
        <v>13</v>
      </c>
      <c r="K47" s="190">
        <v>11</v>
      </c>
      <c r="L47" s="190">
        <v>10</v>
      </c>
      <c r="M47" s="190">
        <v>11</v>
      </c>
      <c r="N47" s="190">
        <v>10</v>
      </c>
    </row>
    <row r="48" spans="1:14" ht="19.5" customHeight="1">
      <c r="A48" s="188" t="s">
        <v>91</v>
      </c>
      <c r="B48" s="191">
        <v>49</v>
      </c>
      <c r="C48" s="192">
        <v>27</v>
      </c>
      <c r="D48" s="192">
        <v>32</v>
      </c>
      <c r="E48" s="192">
        <v>27</v>
      </c>
      <c r="F48" s="192">
        <v>18</v>
      </c>
      <c r="G48" s="192">
        <v>19</v>
      </c>
      <c r="H48" s="192">
        <v>15</v>
      </c>
      <c r="I48" s="192">
        <v>15</v>
      </c>
      <c r="J48" s="192">
        <v>12</v>
      </c>
      <c r="K48" s="192">
        <v>11</v>
      </c>
      <c r="L48" s="192">
        <v>9</v>
      </c>
      <c r="M48" s="192">
        <v>11</v>
      </c>
      <c r="N48" s="192">
        <v>9</v>
      </c>
    </row>
    <row r="49" spans="1:14" ht="19.5" customHeight="1">
      <c r="A49" s="188" t="s">
        <v>92</v>
      </c>
      <c r="B49" s="189">
        <v>48</v>
      </c>
      <c r="C49" s="190">
        <v>26</v>
      </c>
      <c r="D49" s="190">
        <v>32</v>
      </c>
      <c r="E49" s="190">
        <v>26</v>
      </c>
      <c r="F49" s="190">
        <v>17</v>
      </c>
      <c r="G49" s="190">
        <v>18</v>
      </c>
      <c r="H49" s="190">
        <v>14</v>
      </c>
      <c r="I49" s="190">
        <v>14</v>
      </c>
      <c r="J49" s="190">
        <v>12</v>
      </c>
      <c r="K49" s="190">
        <v>10</v>
      </c>
      <c r="L49" s="190">
        <v>9</v>
      </c>
      <c r="M49" s="190">
        <v>10</v>
      </c>
      <c r="N49" s="190">
        <v>9</v>
      </c>
    </row>
    <row r="50" spans="1:14" ht="19.5" customHeight="1">
      <c r="A50" s="188" t="s">
        <v>93</v>
      </c>
      <c r="B50" s="191">
        <v>47</v>
      </c>
      <c r="C50" s="192">
        <v>25</v>
      </c>
      <c r="D50" s="192">
        <v>30</v>
      </c>
      <c r="E50" s="192">
        <v>25</v>
      </c>
      <c r="F50" s="192">
        <v>16</v>
      </c>
      <c r="G50" s="192">
        <v>17</v>
      </c>
      <c r="H50" s="192">
        <v>13</v>
      </c>
      <c r="I50" s="192">
        <v>13</v>
      </c>
      <c r="J50" s="192">
        <v>11</v>
      </c>
      <c r="K50" s="192">
        <v>10</v>
      </c>
      <c r="L50" s="192">
        <v>8</v>
      </c>
      <c r="M50" s="192">
        <v>10</v>
      </c>
      <c r="N50" s="192">
        <v>8</v>
      </c>
    </row>
    <row r="51" spans="1:14" ht="19.5" customHeight="1">
      <c r="A51" s="188" t="s">
        <v>94</v>
      </c>
      <c r="B51" s="189">
        <v>46</v>
      </c>
      <c r="C51" s="190">
        <v>25</v>
      </c>
      <c r="D51" s="190">
        <v>30</v>
      </c>
      <c r="E51" s="190">
        <v>25</v>
      </c>
      <c r="F51" s="190">
        <v>16</v>
      </c>
      <c r="G51" s="190">
        <v>17</v>
      </c>
      <c r="H51" s="190">
        <v>13</v>
      </c>
      <c r="I51" s="190">
        <v>13</v>
      </c>
      <c r="J51" s="190">
        <v>11</v>
      </c>
      <c r="K51" s="190">
        <v>10</v>
      </c>
      <c r="L51" s="190">
        <v>8</v>
      </c>
      <c r="M51" s="190">
        <v>10</v>
      </c>
      <c r="N51" s="190">
        <v>8</v>
      </c>
    </row>
    <row r="52" spans="1:14" ht="19.5" customHeight="1">
      <c r="A52" s="188" t="s">
        <v>95</v>
      </c>
      <c r="B52" s="191">
        <v>46</v>
      </c>
      <c r="C52" s="192">
        <v>24</v>
      </c>
      <c r="D52" s="192">
        <v>29</v>
      </c>
      <c r="E52" s="192">
        <v>24</v>
      </c>
      <c r="F52" s="192">
        <v>15</v>
      </c>
      <c r="G52" s="192">
        <v>16</v>
      </c>
      <c r="H52" s="192">
        <v>13</v>
      </c>
      <c r="I52" s="192">
        <v>13</v>
      </c>
      <c r="J52" s="192">
        <v>11</v>
      </c>
      <c r="K52" s="192">
        <v>10</v>
      </c>
      <c r="L52" s="192">
        <v>8</v>
      </c>
      <c r="M52" s="192">
        <v>10</v>
      </c>
      <c r="N52" s="192">
        <v>8</v>
      </c>
    </row>
    <row r="53" spans="1:14" ht="19.5" customHeight="1">
      <c r="A53" s="188" t="s">
        <v>96</v>
      </c>
      <c r="B53" s="189">
        <v>44</v>
      </c>
      <c r="C53" s="190">
        <v>23</v>
      </c>
      <c r="D53" s="190">
        <v>28</v>
      </c>
      <c r="E53" s="190">
        <v>23</v>
      </c>
      <c r="F53" s="190">
        <v>14</v>
      </c>
      <c r="G53" s="190">
        <v>15</v>
      </c>
      <c r="H53" s="190">
        <v>12</v>
      </c>
      <c r="I53" s="190">
        <v>12</v>
      </c>
      <c r="J53" s="190">
        <v>10</v>
      </c>
      <c r="K53" s="190">
        <v>9</v>
      </c>
      <c r="L53" s="190">
        <v>7</v>
      </c>
      <c r="M53" s="190">
        <v>9</v>
      </c>
      <c r="N53" s="190">
        <v>7</v>
      </c>
    </row>
    <row r="54" spans="1:14" ht="19.5" customHeight="1">
      <c r="A54" s="188" t="s">
        <v>97</v>
      </c>
      <c r="B54" s="191">
        <v>43</v>
      </c>
      <c r="C54" s="192">
        <v>22</v>
      </c>
      <c r="D54" s="192">
        <v>27</v>
      </c>
      <c r="E54" s="192">
        <v>22</v>
      </c>
      <c r="F54" s="192">
        <v>13</v>
      </c>
      <c r="G54" s="192">
        <v>14</v>
      </c>
      <c r="H54" s="192">
        <v>11</v>
      </c>
      <c r="I54" s="192">
        <v>11</v>
      </c>
      <c r="J54" s="192">
        <v>9</v>
      </c>
      <c r="K54" s="192">
        <v>8</v>
      </c>
      <c r="L54" s="192">
        <v>7</v>
      </c>
      <c r="M54" s="192">
        <v>8</v>
      </c>
      <c r="N54" s="192">
        <v>7</v>
      </c>
    </row>
    <row r="55" spans="1:14" ht="19.5" customHeight="1">
      <c r="A55" s="188" t="s">
        <v>98</v>
      </c>
      <c r="B55" s="189">
        <v>42</v>
      </c>
      <c r="C55" s="190">
        <v>22</v>
      </c>
      <c r="D55" s="190">
        <v>27</v>
      </c>
      <c r="E55" s="190">
        <v>22</v>
      </c>
      <c r="F55" s="190">
        <v>13</v>
      </c>
      <c r="G55" s="190">
        <v>14</v>
      </c>
      <c r="H55" s="190">
        <v>11</v>
      </c>
      <c r="I55" s="190">
        <v>11</v>
      </c>
      <c r="J55" s="190">
        <v>9</v>
      </c>
      <c r="K55" s="190">
        <v>8</v>
      </c>
      <c r="L55" s="190">
        <v>7</v>
      </c>
      <c r="M55" s="190">
        <v>8</v>
      </c>
      <c r="N55" s="190">
        <v>7</v>
      </c>
    </row>
    <row r="56" spans="1:14" ht="19.5" customHeight="1">
      <c r="A56" s="188" t="s">
        <v>99</v>
      </c>
      <c r="B56" s="191">
        <v>42</v>
      </c>
      <c r="C56" s="192">
        <v>21</v>
      </c>
      <c r="D56" s="192">
        <v>26</v>
      </c>
      <c r="E56" s="192">
        <v>21</v>
      </c>
      <c r="F56" s="192">
        <v>13</v>
      </c>
      <c r="G56" s="192">
        <v>14</v>
      </c>
      <c r="H56" s="192">
        <v>11</v>
      </c>
      <c r="I56" s="192">
        <v>11</v>
      </c>
      <c r="J56" s="192">
        <v>9</v>
      </c>
      <c r="K56" s="192">
        <v>8</v>
      </c>
      <c r="L56" s="192">
        <v>7</v>
      </c>
      <c r="M56" s="192">
        <v>8</v>
      </c>
      <c r="N56" s="192">
        <v>7</v>
      </c>
    </row>
    <row r="57" spans="1:14" ht="19.5" customHeight="1">
      <c r="A57" s="188" t="s">
        <v>100</v>
      </c>
      <c r="B57" s="189">
        <v>41</v>
      </c>
      <c r="C57" s="190">
        <v>21</v>
      </c>
      <c r="D57" s="190">
        <v>26</v>
      </c>
      <c r="E57" s="190">
        <v>21</v>
      </c>
      <c r="F57" s="190">
        <v>12</v>
      </c>
      <c r="G57" s="190">
        <v>13</v>
      </c>
      <c r="H57" s="190">
        <v>10</v>
      </c>
      <c r="I57" s="190">
        <v>10</v>
      </c>
      <c r="J57" s="190">
        <v>8</v>
      </c>
      <c r="K57" s="190">
        <v>7</v>
      </c>
      <c r="L57" s="190">
        <v>6</v>
      </c>
      <c r="M57" s="190">
        <v>7</v>
      </c>
      <c r="N57" s="190">
        <v>6</v>
      </c>
    </row>
    <row r="58" spans="1:14" ht="19.5" customHeight="1">
      <c r="A58" s="188" t="s">
        <v>101</v>
      </c>
      <c r="B58" s="191">
        <v>40</v>
      </c>
      <c r="C58" s="192">
        <v>20</v>
      </c>
      <c r="D58" s="192">
        <v>25</v>
      </c>
      <c r="E58" s="192">
        <v>20</v>
      </c>
      <c r="F58" s="192">
        <v>12</v>
      </c>
      <c r="G58" s="192">
        <v>13</v>
      </c>
      <c r="H58" s="192">
        <v>10</v>
      </c>
      <c r="I58" s="192">
        <v>10</v>
      </c>
      <c r="J58" s="192">
        <v>8</v>
      </c>
      <c r="K58" s="192">
        <v>7</v>
      </c>
      <c r="L58" s="192">
        <v>6</v>
      </c>
      <c r="M58" s="192">
        <v>7</v>
      </c>
      <c r="N58" s="192">
        <v>6</v>
      </c>
    </row>
    <row r="59" spans="1:14" ht="19.5" customHeight="1">
      <c r="A59" s="188" t="s">
        <v>102</v>
      </c>
      <c r="B59" s="189">
        <v>40</v>
      </c>
      <c r="C59" s="190">
        <v>20</v>
      </c>
      <c r="D59" s="190">
        <v>25</v>
      </c>
      <c r="E59" s="190">
        <v>20</v>
      </c>
      <c r="F59" s="190">
        <v>12</v>
      </c>
      <c r="G59" s="190">
        <v>13</v>
      </c>
      <c r="H59" s="190">
        <v>10</v>
      </c>
      <c r="I59" s="190">
        <v>10</v>
      </c>
      <c r="J59" s="190">
        <v>8</v>
      </c>
      <c r="K59" s="190">
        <v>7</v>
      </c>
      <c r="L59" s="190">
        <v>6</v>
      </c>
      <c r="M59" s="190">
        <v>7</v>
      </c>
      <c r="N59" s="190">
        <v>6</v>
      </c>
    </row>
    <row r="60" spans="1:14" ht="19.5" customHeight="1">
      <c r="A60" s="188" t="s">
        <v>103</v>
      </c>
      <c r="B60" s="193"/>
      <c r="C60" s="192">
        <v>19</v>
      </c>
      <c r="D60" s="194"/>
      <c r="E60" s="194"/>
      <c r="F60" s="192">
        <v>11</v>
      </c>
      <c r="G60" s="192"/>
      <c r="H60" s="192">
        <v>9</v>
      </c>
      <c r="I60" s="192"/>
      <c r="J60" s="192">
        <v>7</v>
      </c>
      <c r="K60" s="192"/>
      <c r="L60" s="192">
        <v>5</v>
      </c>
      <c r="M60" s="192"/>
      <c r="N60" s="192">
        <v>5</v>
      </c>
    </row>
    <row r="61" spans="1:14" ht="19.5" customHeight="1">
      <c r="A61" s="188" t="s">
        <v>104</v>
      </c>
      <c r="B61" s="195"/>
      <c r="C61" s="190">
        <v>18</v>
      </c>
      <c r="D61" s="196"/>
      <c r="E61" s="196"/>
      <c r="F61" s="190">
        <v>11</v>
      </c>
      <c r="G61" s="190"/>
      <c r="H61" s="190">
        <v>9</v>
      </c>
      <c r="I61" s="190"/>
      <c r="J61" s="190">
        <v>7</v>
      </c>
      <c r="K61" s="190"/>
      <c r="L61" s="190">
        <v>5</v>
      </c>
      <c r="M61" s="190"/>
      <c r="N61" s="190">
        <v>5</v>
      </c>
    </row>
    <row r="62" spans="1:14" ht="19.5" customHeight="1">
      <c r="A62" s="188" t="s">
        <v>105</v>
      </c>
      <c r="B62" s="193"/>
      <c r="C62" s="192">
        <v>17</v>
      </c>
      <c r="D62" s="194"/>
      <c r="E62" s="194"/>
      <c r="F62" s="192">
        <v>10</v>
      </c>
      <c r="G62" s="192"/>
      <c r="H62" s="192">
        <v>8</v>
      </c>
      <c r="I62" s="192"/>
      <c r="J62" s="192">
        <v>6</v>
      </c>
      <c r="K62" s="192"/>
      <c r="L62" s="192">
        <v>4</v>
      </c>
      <c r="M62" s="192"/>
      <c r="N62" s="192">
        <v>4</v>
      </c>
    </row>
    <row r="63" spans="1:14" ht="19.5" customHeight="1">
      <c r="A63" s="188" t="s">
        <v>106</v>
      </c>
      <c r="B63" s="195"/>
      <c r="C63" s="190">
        <v>16</v>
      </c>
      <c r="D63" s="196"/>
      <c r="E63" s="196"/>
      <c r="F63" s="190">
        <v>9</v>
      </c>
      <c r="G63" s="190"/>
      <c r="H63" s="190">
        <v>8</v>
      </c>
      <c r="I63" s="190"/>
      <c r="J63" s="190">
        <v>5</v>
      </c>
      <c r="K63" s="190"/>
      <c r="L63" s="190">
        <v>4</v>
      </c>
      <c r="M63" s="190"/>
      <c r="N63" s="190">
        <v>4</v>
      </c>
    </row>
    <row r="64" spans="1:14" ht="19.5" customHeight="1">
      <c r="A64" s="188" t="s">
        <v>107</v>
      </c>
      <c r="B64" s="193"/>
      <c r="C64" s="192">
        <v>16</v>
      </c>
      <c r="D64" s="194"/>
      <c r="E64" s="194"/>
      <c r="F64" s="192">
        <v>9</v>
      </c>
      <c r="G64" s="192"/>
      <c r="H64" s="192">
        <v>8</v>
      </c>
      <c r="I64" s="192"/>
      <c r="J64" s="192">
        <v>5</v>
      </c>
      <c r="K64" s="192"/>
      <c r="L64" s="192">
        <v>3</v>
      </c>
      <c r="M64" s="192"/>
      <c r="N64" s="192">
        <v>3</v>
      </c>
    </row>
    <row r="65" spans="1:14" ht="19.5" customHeight="1">
      <c r="A65" s="188" t="s">
        <v>108</v>
      </c>
      <c r="B65" s="195"/>
      <c r="C65" s="190">
        <v>15</v>
      </c>
      <c r="D65" s="196"/>
      <c r="E65" s="196"/>
      <c r="F65" s="190">
        <v>9</v>
      </c>
      <c r="G65" s="190"/>
      <c r="H65" s="190">
        <v>7</v>
      </c>
      <c r="I65" s="190"/>
      <c r="J65" s="190">
        <v>5</v>
      </c>
      <c r="K65" s="190"/>
      <c r="L65" s="190">
        <v>3</v>
      </c>
      <c r="M65" s="190"/>
      <c r="N65" s="190">
        <v>3</v>
      </c>
    </row>
    <row r="66" spans="1:14" ht="19.5" customHeight="1">
      <c r="A66" s="188" t="s">
        <v>109</v>
      </c>
      <c r="B66" s="193"/>
      <c r="C66" s="192">
        <v>14</v>
      </c>
      <c r="D66" s="194"/>
      <c r="E66" s="194"/>
      <c r="F66" s="192">
        <v>8</v>
      </c>
      <c r="G66" s="192"/>
      <c r="H66" s="192">
        <v>7</v>
      </c>
      <c r="I66" s="192"/>
      <c r="J66" s="192">
        <v>4</v>
      </c>
      <c r="K66" s="192"/>
      <c r="L66" s="192">
        <v>2</v>
      </c>
      <c r="M66" s="192"/>
      <c r="N66" s="192">
        <v>2</v>
      </c>
    </row>
    <row r="67" spans="1:14" ht="19.5" customHeight="1">
      <c r="A67" s="188" t="s">
        <v>110</v>
      </c>
      <c r="B67" s="195"/>
      <c r="C67" s="190">
        <v>13</v>
      </c>
      <c r="D67" s="196"/>
      <c r="E67" s="196"/>
      <c r="F67" s="190">
        <v>8</v>
      </c>
      <c r="G67" s="190"/>
      <c r="H67" s="190">
        <v>6</v>
      </c>
      <c r="I67" s="190"/>
      <c r="J67" s="190">
        <v>4</v>
      </c>
      <c r="K67" s="190"/>
      <c r="L67" s="190">
        <v>2</v>
      </c>
      <c r="M67" s="190"/>
      <c r="N67" s="190">
        <v>2</v>
      </c>
    </row>
    <row r="68" spans="1:14" ht="19.5" customHeight="1">
      <c r="A68" s="188" t="s">
        <v>111</v>
      </c>
      <c r="B68" s="193"/>
      <c r="C68" s="192">
        <v>10</v>
      </c>
      <c r="D68" s="194"/>
      <c r="E68" s="194"/>
      <c r="F68" s="192">
        <v>6</v>
      </c>
      <c r="G68" s="192"/>
      <c r="H68" s="192">
        <v>5</v>
      </c>
      <c r="I68" s="192"/>
      <c r="J68" s="192">
        <v>3</v>
      </c>
      <c r="K68" s="192"/>
      <c r="L68" s="192">
        <v>2</v>
      </c>
      <c r="M68" s="192"/>
      <c r="N68" s="192">
        <v>2</v>
      </c>
    </row>
    <row r="69" spans="1:14" ht="19.5" customHeight="1">
      <c r="A69" s="188" t="s">
        <v>112</v>
      </c>
      <c r="B69" s="195"/>
      <c r="C69" s="190">
        <v>7</v>
      </c>
      <c r="D69" s="196"/>
      <c r="E69" s="196"/>
      <c r="F69" s="190">
        <v>4</v>
      </c>
      <c r="G69" s="190"/>
      <c r="H69" s="190">
        <v>3</v>
      </c>
      <c r="I69" s="190"/>
      <c r="J69" s="190">
        <v>2</v>
      </c>
      <c r="K69" s="190"/>
      <c r="L69" s="190">
        <v>1</v>
      </c>
      <c r="M69" s="190"/>
      <c r="N69" s="190">
        <v>1</v>
      </c>
    </row>
    <row r="70" spans="1:14" ht="19.5" customHeight="1" thickBot="1">
      <c r="A70" s="197" t="s">
        <v>113</v>
      </c>
      <c r="B70" s="193"/>
      <c r="C70" s="192">
        <v>4</v>
      </c>
      <c r="D70" s="194"/>
      <c r="E70" s="194"/>
      <c r="F70" s="192">
        <v>3</v>
      </c>
      <c r="G70" s="192"/>
      <c r="H70" s="192">
        <v>2</v>
      </c>
      <c r="I70" s="192"/>
      <c r="J70" s="192">
        <v>1</v>
      </c>
      <c r="K70" s="192"/>
      <c r="L70" s="192">
        <v>1</v>
      </c>
      <c r="M70" s="192"/>
      <c r="N70" s="192">
        <v>1</v>
      </c>
    </row>
    <row r="71" spans="1:14" ht="19.5" customHeight="1"/>
    <row r="72" spans="1:14" ht="19.5" customHeight="1"/>
  </sheetData>
  <printOptions horizontalCentered="1"/>
  <pageMargins left="0.39370078740157483" right="0.39370078740157483" top="0.23622047244094491" bottom="0.19685039370078741" header="0" footer="0.19685039370078741"/>
  <pageSetup paperSize="9" scale="53" orientation="portrait" horizontalDpi="4294967293" r:id="rId1"/>
  <headerFooter alignWithMargins="0">
    <oddFooter>&amp;L&amp;"-,Kursywa"&amp;12aktualizacja &amp;D godz. &amp;T&amp;C&amp;"-,Pogrubiony"&amp;12Wydział Rozgrywek PZTS&amp;R&amp;"-,Kursywa"&amp;12&amp;P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info</vt:lpstr>
      <vt:lpstr>lista</vt:lpstr>
      <vt:lpstr>turniej</vt:lpstr>
      <vt:lpstr>klasyfikacja</vt:lpstr>
      <vt:lpstr>protokol</vt:lpstr>
      <vt:lpstr>punktacja</vt:lpstr>
      <vt:lpstr>info!Obszar_wydruku</vt:lpstr>
      <vt:lpstr>klasyfikacja!Obszar_wydruku</vt:lpstr>
      <vt:lpstr>lista!Obszar_wydruku</vt:lpstr>
      <vt:lpstr>protokol!Obszar_wydruku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Przybyłowicz</dc:creator>
  <cp:lastModifiedBy>mlody</cp:lastModifiedBy>
  <cp:lastPrinted>2023-04-22T08:59:10Z</cp:lastPrinted>
  <dcterms:created xsi:type="dcterms:W3CDTF">2010-11-12T23:06:18Z</dcterms:created>
  <dcterms:modified xsi:type="dcterms:W3CDTF">2023-04-22T12:44:02Z</dcterms:modified>
</cp:coreProperties>
</file>