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 yWindow="5196" windowWidth="19440" windowHeight="5316" tabRatio="859" activeTab="4"/>
  </bookViews>
  <sheets>
    <sheet name="info" sheetId="29" r:id="rId1"/>
    <sheet name="lista" sheetId="5" r:id="rId2"/>
    <sheet name="turniej" sheetId="27" r:id="rId3"/>
    <sheet name="protokol" sheetId="33" r:id="rId4"/>
    <sheet name="klasyfikacja" sheetId="30" r:id="rId5"/>
    <sheet name="punktacja" sheetId="32" state="hidden" r:id="rId6"/>
    <sheet name="Arkusz1" sheetId="34" r:id="rId7"/>
  </sheets>
  <definedNames>
    <definedName name="_xlnm.Print_Area" localSheetId="0">info!$A$1:$H$19</definedName>
    <definedName name="_xlnm.Print_Area" localSheetId="4">klasyfikacja!$A$1:$H$44</definedName>
    <definedName name="_xlnm.Print_Area" localSheetId="1">lista!$A$1:$H$43</definedName>
    <definedName name="_xlnm.Print_Area" localSheetId="3">protokol!$A$1:$Y$37</definedName>
    <definedName name="_xlnm.Print_Area" localSheetId="5">punktacja!#REF!</definedName>
    <definedName name="_xlnm.Print_Area" localSheetId="2">turniej!$A$1:$P$272</definedName>
  </definedNames>
  <calcPr calcId="124519"/>
</workbook>
</file>

<file path=xl/calcChain.xml><?xml version="1.0" encoding="utf-8"?>
<calcChain xmlns="http://schemas.openxmlformats.org/spreadsheetml/2006/main">
  <c r="O145" i="27"/>
  <c r="I60" l="1"/>
  <c r="S43" s="1"/>
  <c r="C1"/>
  <c r="S25"/>
  <c r="C11"/>
  <c r="T10" s="1"/>
  <c r="H27" i="34"/>
  <c r="H19"/>
  <c r="H13"/>
  <c r="H26"/>
  <c r="A3" i="27"/>
  <c r="C9"/>
  <c r="S10" s="1"/>
  <c r="F10"/>
  <c r="S29" s="1"/>
  <c r="I12"/>
  <c r="S40" s="1"/>
  <c r="C13"/>
  <c r="S11" s="1"/>
  <c r="C15"/>
  <c r="T11" s="1"/>
  <c r="L16"/>
  <c r="S47" s="1"/>
  <c r="C17"/>
  <c r="S12" s="1"/>
  <c r="F18"/>
  <c r="S30" s="1"/>
  <c r="C19"/>
  <c r="T12" s="1"/>
  <c r="I20"/>
  <c r="T40" s="1"/>
  <c r="C21"/>
  <c r="S13" s="1"/>
  <c r="F22"/>
  <c r="T30" s="1"/>
  <c r="C23"/>
  <c r="T13" s="1"/>
  <c r="O24"/>
  <c r="S52" s="1"/>
  <c r="C25"/>
  <c r="S14" s="1"/>
  <c r="F26"/>
  <c r="S31" s="1"/>
  <c r="C27"/>
  <c r="T14" s="1"/>
  <c r="I28"/>
  <c r="S41" s="1"/>
  <c r="C29"/>
  <c r="S15" s="1"/>
  <c r="F30"/>
  <c r="T31" s="1"/>
  <c r="C31"/>
  <c r="T15" s="1"/>
  <c r="L32"/>
  <c r="T47" s="1"/>
  <c r="C33"/>
  <c r="S16" s="1"/>
  <c r="F34"/>
  <c r="S32" s="1"/>
  <c r="C35"/>
  <c r="T16" s="1"/>
  <c r="I36"/>
  <c r="T41" s="1"/>
  <c r="C37"/>
  <c r="S17" s="1"/>
  <c r="F38"/>
  <c r="T32" s="1"/>
  <c r="C39"/>
  <c r="T17" s="1"/>
  <c r="R39"/>
  <c r="O40"/>
  <c r="C41"/>
  <c r="S18" s="1"/>
  <c r="F42"/>
  <c r="S33" s="1"/>
  <c r="C43"/>
  <c r="T18" s="1"/>
  <c r="I44"/>
  <c r="S42" s="1"/>
  <c r="C45"/>
  <c r="S19" s="1"/>
  <c r="F46"/>
  <c r="T33" s="1"/>
  <c r="R46"/>
  <c r="C47"/>
  <c r="T19" s="1"/>
  <c r="L48"/>
  <c r="S48" s="1"/>
  <c r="C49"/>
  <c r="S20" s="1"/>
  <c r="F50"/>
  <c r="S34" s="1"/>
  <c r="C51"/>
  <c r="T20" s="1"/>
  <c r="I52"/>
  <c r="T42" s="1"/>
  <c r="C53"/>
  <c r="S21" s="1"/>
  <c r="F54"/>
  <c r="T34" s="1"/>
  <c r="C55"/>
  <c r="T21" s="1"/>
  <c r="O56"/>
  <c r="T52" s="1"/>
  <c r="C57"/>
  <c r="S22" s="1"/>
  <c r="F58"/>
  <c r="S35" s="1"/>
  <c r="C59"/>
  <c r="T22" s="1"/>
  <c r="C61"/>
  <c r="S23" s="1"/>
  <c r="F62"/>
  <c r="T35" s="1"/>
  <c r="C63"/>
  <c r="T23" s="1"/>
  <c r="L64"/>
  <c r="T48" s="1"/>
  <c r="C65"/>
  <c r="S24" s="1"/>
  <c r="F66"/>
  <c r="S36" s="1"/>
  <c r="C67"/>
  <c r="T24" s="1"/>
  <c r="I68"/>
  <c r="T43" s="1"/>
  <c r="C71"/>
  <c r="T25" s="1"/>
  <c r="C75"/>
  <c r="A77"/>
  <c r="C82"/>
  <c r="S83" s="1"/>
  <c r="F83"/>
  <c r="S94" s="1"/>
  <c r="C84"/>
  <c r="T83" s="1"/>
  <c r="I84"/>
  <c r="S105" s="1"/>
  <c r="F85"/>
  <c r="T94" s="1"/>
  <c r="L86"/>
  <c r="S112" s="1"/>
  <c r="C87"/>
  <c r="S84" s="1"/>
  <c r="F88"/>
  <c r="S95" s="1"/>
  <c r="C89"/>
  <c r="T84" s="1"/>
  <c r="I89"/>
  <c r="T105" s="1"/>
  <c r="O89"/>
  <c r="F90"/>
  <c r="T95" s="1"/>
  <c r="L91"/>
  <c r="T112" s="1"/>
  <c r="C92"/>
  <c r="S85" s="1"/>
  <c r="F93"/>
  <c r="S96" s="1"/>
  <c r="C94"/>
  <c r="T85" s="1"/>
  <c r="I94"/>
  <c r="S106" s="1"/>
  <c r="F95"/>
  <c r="T96" s="1"/>
  <c r="L96"/>
  <c r="S113" s="1"/>
  <c r="C97"/>
  <c r="S86" s="1"/>
  <c r="F98"/>
  <c r="S97" s="1"/>
  <c r="C99"/>
  <c r="T86" s="1"/>
  <c r="I99"/>
  <c r="T106" s="1"/>
  <c r="O99"/>
  <c r="F100"/>
  <c r="T97" s="1"/>
  <c r="L101"/>
  <c r="T113" s="1"/>
  <c r="C102"/>
  <c r="S87" s="1"/>
  <c r="F103"/>
  <c r="S98" s="1"/>
  <c r="C104"/>
  <c r="T87" s="1"/>
  <c r="I104"/>
  <c r="S107" s="1"/>
  <c r="F105"/>
  <c r="T98" s="1"/>
  <c r="L106"/>
  <c r="S114" s="1"/>
  <c r="C107"/>
  <c r="S88" s="1"/>
  <c r="F108"/>
  <c r="S99" s="1"/>
  <c r="C109"/>
  <c r="T88" s="1"/>
  <c r="I109"/>
  <c r="T107" s="1"/>
  <c r="O109"/>
  <c r="F110"/>
  <c r="T99" s="1"/>
  <c r="L111"/>
  <c r="T114" s="1"/>
  <c r="C112"/>
  <c r="S89" s="1"/>
  <c r="F113"/>
  <c r="S100" s="1"/>
  <c r="C114"/>
  <c r="T89" s="1"/>
  <c r="I114"/>
  <c r="S108" s="1"/>
  <c r="F115"/>
  <c r="T100" s="1"/>
  <c r="L116"/>
  <c r="S115" s="1"/>
  <c r="C117"/>
  <c r="S90" s="1"/>
  <c r="F118"/>
  <c r="S101" s="1"/>
  <c r="C119"/>
  <c r="T90" s="1"/>
  <c r="I119"/>
  <c r="T108" s="1"/>
  <c r="O119"/>
  <c r="F120"/>
  <c r="T101" s="1"/>
  <c r="L121"/>
  <c r="T115" s="1"/>
  <c r="C127"/>
  <c r="S128" s="1"/>
  <c r="F128"/>
  <c r="S133" s="1"/>
  <c r="C129"/>
  <c r="T128" s="1"/>
  <c r="I130"/>
  <c r="S138" s="1"/>
  <c r="F131"/>
  <c r="T133" s="1"/>
  <c r="C133"/>
  <c r="S129" s="1"/>
  <c r="L133"/>
  <c r="S142" s="1"/>
  <c r="F134"/>
  <c r="S134" s="1"/>
  <c r="C135"/>
  <c r="T129" s="1"/>
  <c r="I136"/>
  <c r="T138" s="1"/>
  <c r="O136"/>
  <c r="F137"/>
  <c r="T134" s="1"/>
  <c r="L138"/>
  <c r="T142" s="1"/>
  <c r="C144"/>
  <c r="S146" s="1"/>
  <c r="L144"/>
  <c r="S150" s="1"/>
  <c r="F145"/>
  <c r="C146"/>
  <c r="T146" s="1"/>
  <c r="L146"/>
  <c r="T150" s="1"/>
  <c r="C151"/>
  <c r="A153"/>
  <c r="C158"/>
  <c r="S159" s="1"/>
  <c r="F159"/>
  <c r="S164" s="1"/>
  <c r="C160"/>
  <c r="T159" s="1"/>
  <c r="I161"/>
  <c r="C162"/>
  <c r="S160" s="1"/>
  <c r="F163"/>
  <c r="T164" s="1"/>
  <c r="C164"/>
  <c r="T160" s="1"/>
  <c r="C169"/>
  <c r="S168" s="1"/>
  <c r="F170"/>
  <c r="C171"/>
  <c r="T168" s="1"/>
  <c r="C176"/>
  <c r="S177" s="1"/>
  <c r="F177"/>
  <c r="S182" s="1"/>
  <c r="C178"/>
  <c r="T177" s="1"/>
  <c r="I179"/>
  <c r="C180"/>
  <c r="S178" s="1"/>
  <c r="F181"/>
  <c r="T182" s="1"/>
  <c r="C182"/>
  <c r="T178" s="1"/>
  <c r="C187"/>
  <c r="S186" s="1"/>
  <c r="F188"/>
  <c r="C189"/>
  <c r="T186" s="1"/>
  <c r="C194"/>
  <c r="S195" s="1"/>
  <c r="F195"/>
  <c r="S202" s="1"/>
  <c r="C196"/>
  <c r="T195" s="1"/>
  <c r="I197"/>
  <c r="S207" s="1"/>
  <c r="C198"/>
  <c r="S196" s="1"/>
  <c r="F199"/>
  <c r="T202" s="1"/>
  <c r="C200"/>
  <c r="T196" s="1"/>
  <c r="L201"/>
  <c r="C202"/>
  <c r="S197" s="1"/>
  <c r="F203"/>
  <c r="S203" s="1"/>
  <c r="C204"/>
  <c r="T197" s="1"/>
  <c r="I205"/>
  <c r="T207" s="1"/>
  <c r="C206"/>
  <c r="S198" s="1"/>
  <c r="F207"/>
  <c r="T203" s="1"/>
  <c r="C208"/>
  <c r="T198" s="1"/>
  <c r="C213"/>
  <c r="S214" s="1"/>
  <c r="F214"/>
  <c r="S219" s="1"/>
  <c r="C215"/>
  <c r="T214" s="1"/>
  <c r="I216"/>
  <c r="C217"/>
  <c r="S215" s="1"/>
  <c r="F218"/>
  <c r="T219" s="1"/>
  <c r="C219"/>
  <c r="T215" s="1"/>
  <c r="C224"/>
  <c r="S223" s="1"/>
  <c r="L224"/>
  <c r="S227" s="1"/>
  <c r="F225"/>
  <c r="O225"/>
  <c r="C226"/>
  <c r="T223" s="1"/>
  <c r="L226"/>
  <c r="T227" s="1"/>
  <c r="C230"/>
  <c r="A232"/>
  <c r="C237"/>
  <c r="S238" s="1"/>
  <c r="F238"/>
  <c r="S245" s="1"/>
  <c r="C239"/>
  <c r="T238" s="1"/>
  <c r="I240"/>
  <c r="S250" s="1"/>
  <c r="C241"/>
  <c r="S239" s="1"/>
  <c r="F242"/>
  <c r="T245" s="1"/>
  <c r="C243"/>
  <c r="T239" s="1"/>
  <c r="L244"/>
  <c r="C245"/>
  <c r="S240" s="1"/>
  <c r="F246"/>
  <c r="S246" s="1"/>
  <c r="C247"/>
  <c r="T240" s="1"/>
  <c r="I248"/>
  <c r="T250" s="1"/>
  <c r="C249"/>
  <c r="S241" s="1"/>
  <c r="F250"/>
  <c r="T246" s="1"/>
  <c r="C251"/>
  <c r="T241" s="1"/>
  <c r="C256"/>
  <c r="S257" s="1"/>
  <c r="F257"/>
  <c r="S262" s="1"/>
  <c r="C258"/>
  <c r="T257" s="1"/>
  <c r="I259"/>
  <c r="C260"/>
  <c r="S258" s="1"/>
  <c r="F261"/>
  <c r="T262" s="1"/>
  <c r="C262"/>
  <c r="T258" s="1"/>
  <c r="C267"/>
  <c r="S266" s="1"/>
  <c r="L267"/>
  <c r="S270" s="1"/>
  <c r="F268"/>
  <c r="O268"/>
  <c r="C269"/>
  <c r="T266" s="1"/>
  <c r="L269"/>
  <c r="T270" s="1"/>
  <c r="H32" i="34"/>
  <c r="H11"/>
  <c r="H10"/>
  <c r="H9"/>
  <c r="H15"/>
  <c r="H24"/>
  <c r="H23"/>
  <c r="H17"/>
  <c r="H36"/>
  <c r="H29"/>
  <c r="H16"/>
  <c r="H5"/>
  <c r="H18"/>
  <c r="H33"/>
  <c r="H25"/>
  <c r="H31"/>
  <c r="H22"/>
  <c r="H34"/>
  <c r="H30"/>
  <c r="H8"/>
  <c r="H6"/>
  <c r="H28"/>
  <c r="H14"/>
  <c r="H12"/>
  <c r="H21"/>
  <c r="H7"/>
  <c r="F14" i="27" l="1"/>
  <c r="T29" s="1"/>
  <c r="F70"/>
  <c r="T36" s="1"/>
  <c r="A3" i="5"/>
  <c r="C1"/>
  <c r="C1" i="30"/>
  <c r="AB3" i="33"/>
  <c r="O3" s="1"/>
  <c r="D9" i="29"/>
  <c r="D8"/>
  <c r="D7"/>
  <c r="D5"/>
  <c r="G42" i="30"/>
  <c r="A42"/>
  <c r="A3"/>
  <c r="B22" i="33" l="1"/>
  <c r="B3"/>
  <c r="O22"/>
  <c r="U25" l="1"/>
  <c r="U28" s="1"/>
  <c r="C38" i="30" l="1"/>
  <c r="C35"/>
  <c r="C33"/>
  <c r="O25" i="33"/>
  <c r="O28" s="1"/>
  <c r="C8" i="30" l="1"/>
  <c r="C32"/>
  <c r="C26"/>
  <c r="C29"/>
  <c r="C28"/>
  <c r="C37"/>
  <c r="C39"/>
  <c r="C34"/>
  <c r="C36"/>
  <c r="C30"/>
  <c r="F33"/>
  <c r="D33"/>
  <c r="E33"/>
  <c r="C24"/>
  <c r="C31"/>
  <c r="F35"/>
  <c r="E35"/>
  <c r="D35"/>
  <c r="D38"/>
  <c r="F38"/>
  <c r="E38"/>
  <c r="B25" i="33" l="1"/>
  <c r="B28" s="1"/>
  <c r="C12" i="30"/>
  <c r="H25" i="33"/>
  <c r="H28" s="1"/>
  <c r="C13" i="30"/>
  <c r="O6" i="33"/>
  <c r="O9" s="1"/>
  <c r="H6"/>
  <c r="H9" s="1"/>
  <c r="C10" i="30"/>
  <c r="F8"/>
  <c r="E8"/>
  <c r="D8"/>
  <c r="C19"/>
  <c r="C22"/>
  <c r="C18"/>
  <c r="C21"/>
  <c r="C27"/>
  <c r="F31"/>
  <c r="E31"/>
  <c r="D31"/>
  <c r="F24"/>
  <c r="E24"/>
  <c r="D24"/>
  <c r="C14"/>
  <c r="D30"/>
  <c r="F30"/>
  <c r="E30"/>
  <c r="F36"/>
  <c r="D36"/>
  <c r="E36"/>
  <c r="D34"/>
  <c r="E34"/>
  <c r="F34"/>
  <c r="E39"/>
  <c r="D39"/>
  <c r="F39"/>
  <c r="E37"/>
  <c r="F37"/>
  <c r="D37"/>
  <c r="D28"/>
  <c r="E28"/>
  <c r="F28"/>
  <c r="D29"/>
  <c r="E29"/>
  <c r="F29"/>
  <c r="E26"/>
  <c r="F26"/>
  <c r="D26"/>
  <c r="F32"/>
  <c r="E32"/>
  <c r="D32"/>
  <c r="C20"/>
  <c r="D10" l="1"/>
  <c r="F10"/>
  <c r="E10"/>
  <c r="B6" i="33"/>
  <c r="B9" s="1"/>
  <c r="C9" i="30"/>
  <c r="E13"/>
  <c r="D13"/>
  <c r="F13"/>
  <c r="F12"/>
  <c r="D12"/>
  <c r="E12"/>
  <c r="C23"/>
  <c r="C25"/>
  <c r="D20"/>
  <c r="E20"/>
  <c r="F20"/>
  <c r="C15"/>
  <c r="E14"/>
  <c r="F14"/>
  <c r="D14"/>
  <c r="F27"/>
  <c r="E27"/>
  <c r="D27"/>
  <c r="E21"/>
  <c r="F21"/>
  <c r="D21"/>
  <c r="D18"/>
  <c r="E18"/>
  <c r="F18"/>
  <c r="F22"/>
  <c r="E22"/>
  <c r="D22"/>
  <c r="E19"/>
  <c r="F19"/>
  <c r="D19"/>
  <c r="F9" l="1"/>
  <c r="D9"/>
  <c r="E9"/>
  <c r="C17"/>
  <c r="C16"/>
  <c r="E15"/>
  <c r="D15"/>
  <c r="F15"/>
  <c r="D25"/>
  <c r="F25"/>
  <c r="E25"/>
  <c r="E23"/>
  <c r="F23"/>
  <c r="D23"/>
  <c r="U6" i="33" l="1"/>
  <c r="U9" s="1"/>
  <c r="C11" i="30"/>
  <c r="E16"/>
  <c r="D16"/>
  <c r="F16"/>
  <c r="F17"/>
  <c r="D17"/>
  <c r="E17"/>
  <c r="F11" l="1"/>
  <c r="D11"/>
  <c r="E11"/>
</calcChain>
</file>

<file path=xl/sharedStrings.xml><?xml version="1.0" encoding="utf-8"?>
<sst xmlns="http://schemas.openxmlformats.org/spreadsheetml/2006/main" count="749" uniqueCount="356">
  <si>
    <t>A</t>
  </si>
  <si>
    <t>B</t>
  </si>
  <si>
    <t>C</t>
  </si>
  <si>
    <t>D</t>
  </si>
  <si>
    <t>E</t>
  </si>
  <si>
    <t>F</t>
  </si>
  <si>
    <t>G</t>
  </si>
  <si>
    <t>H</t>
  </si>
  <si>
    <t>finał</t>
  </si>
  <si>
    <t>2.</t>
  </si>
  <si>
    <t>1.</t>
  </si>
  <si>
    <t>nazwisko i imię</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</si>
  <si>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</si>
  <si>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</si>
  <si>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</si>
  <si>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</si>
  <si>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</si>
  <si>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</si>
  <si>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</si>
  <si>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</si>
  <si>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</si>
  <si>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</si>
  <si>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</si>
  <si>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</si>
  <si>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</si>
  <si>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</si>
  <si>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</si>
  <si>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</si>
  <si>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</si>
  <si>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</si>
  <si>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</si>
  <si>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</si>
  <si>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</si>
  <si>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</si>
  <si>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</si>
  <si>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</si>
  <si>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</si>
  <si>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</si>
  <si>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</si>
  <si>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</si>
  <si>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</si>
  <si>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</si>
  <si>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I</t>
  </si>
  <si>
    <t>J</t>
  </si>
  <si>
    <t>K</t>
  </si>
  <si>
    <t>L</t>
  </si>
  <si>
    <t>M</t>
  </si>
  <si>
    <t>N</t>
  </si>
  <si>
    <t>O</t>
  </si>
  <si>
    <t>P</t>
  </si>
  <si>
    <t>a</t>
  </si>
  <si>
    <t>b</t>
  </si>
  <si>
    <t>c</t>
  </si>
  <si>
    <t>d</t>
  </si>
  <si>
    <t>e</t>
  </si>
  <si>
    <t>f</t>
  </si>
  <si>
    <t>&gt;&gt;&gt;</t>
  </si>
  <si>
    <t xml:space="preserve"> </t>
  </si>
  <si>
    <t>9-12.</t>
  </si>
  <si>
    <t>13-16.</t>
  </si>
  <si>
    <t>5-6.</t>
  </si>
  <si>
    <t>7-8.</t>
  </si>
  <si>
    <t>WYPEŁNIA PROWADZĄCY OBSŁUGĘ KOMPUTEROWĄ PRZED ROZPOCZĘCIEM TURNIEJU</t>
  </si>
  <si>
    <t>Nazwa turnieju:</t>
  </si>
  <si>
    <t>Miejsce rozgrywania turnieju (miasto):</t>
  </si>
  <si>
    <t>Termin rozgrywania turnieju:</t>
  </si>
  <si>
    <t>Sędzia Główny:</t>
  </si>
  <si>
    <t>Obsługa komputerowa:</t>
  </si>
  <si>
    <t>Konkurencja:</t>
  </si>
  <si>
    <t>17-24.</t>
  </si>
  <si>
    <t>25-32.</t>
  </si>
  <si>
    <t>S IMW</t>
  </si>
  <si>
    <t>S WTK</t>
  </si>
  <si>
    <t>MŁ IMW</t>
  </si>
  <si>
    <t>J IMW</t>
  </si>
  <si>
    <t>J WTK</t>
  </si>
  <si>
    <t>K IMW</t>
  </si>
  <si>
    <t>K WTK</t>
  </si>
  <si>
    <t>M IMW</t>
  </si>
  <si>
    <t>M WTK</t>
  </si>
  <si>
    <t>Z IMW</t>
  </si>
  <si>
    <t>Z WTK</t>
  </si>
  <si>
    <t>SK IMW</t>
  </si>
  <si>
    <t>SK WTK</t>
  </si>
  <si>
    <t>3-4.</t>
  </si>
  <si>
    <t>5-8.</t>
  </si>
  <si>
    <t>9-10.</t>
  </si>
  <si>
    <t>11-12.</t>
  </si>
  <si>
    <t>9-16.</t>
  </si>
  <si>
    <t>13-14.</t>
  </si>
  <si>
    <t>15-16.</t>
  </si>
  <si>
    <t>17-18.</t>
  </si>
  <si>
    <t>17-20.</t>
  </si>
  <si>
    <t>19-20.</t>
  </si>
  <si>
    <t>21-22.</t>
  </si>
  <si>
    <t>21-24.</t>
  </si>
  <si>
    <t>17-32.</t>
  </si>
  <si>
    <t>23-24.</t>
  </si>
  <si>
    <t>25-26.</t>
  </si>
  <si>
    <t>25-28.</t>
  </si>
  <si>
    <t>27-28.</t>
  </si>
  <si>
    <t>29-30.</t>
  </si>
  <si>
    <t>29-32.</t>
  </si>
  <si>
    <t>31-32.</t>
  </si>
  <si>
    <t>33.</t>
  </si>
  <si>
    <t>33-40.</t>
  </si>
  <si>
    <t>33-48.</t>
  </si>
  <si>
    <t>41-48.</t>
  </si>
  <si>
    <t>33-64.</t>
  </si>
  <si>
    <t>49-56.</t>
  </si>
  <si>
    <t>49-64.</t>
  </si>
  <si>
    <t>57-64.</t>
  </si>
  <si>
    <t>65-96.</t>
  </si>
  <si>
    <t>65-128.</t>
  </si>
  <si>
    <t>97-128.</t>
  </si>
  <si>
    <t>wpisz odpowiednio S WTK, S IMW, MŁ IMW, J WTK, J IMW, K WTK, K IMW, M WTK, M IMW, Z WTK, Z IMW, SK WTK, SK IMW</t>
  </si>
  <si>
    <t>Konkurencja skrót:</t>
  </si>
  <si>
    <t>PODPIS ZAWODNIKA:</t>
  </si>
  <si>
    <t>PODPIS SĘDZIEGO:</t>
  </si>
  <si>
    <t>WYNIK:</t>
  </si>
  <si>
    <t>ZWYCIĘZCA:</t>
  </si>
  <si>
    <t>SETY</t>
  </si>
  <si>
    <t>5 SET</t>
  </si>
  <si>
    <t>4 SET</t>
  </si>
  <si>
    <t>3 SET</t>
  </si>
  <si>
    <t>2 SET</t>
  </si>
  <si>
    <t>1 SET</t>
  </si>
  <si>
    <t>KLUB SPORTOWY</t>
  </si>
  <si>
    <t>NAZWISKO I IMIĘ</t>
  </si>
  <si>
    <t>PROTOKÓŁ MECZU</t>
  </si>
  <si>
    <t>GODZINA / STÓŁ:</t>
  </si>
  <si>
    <t>KATEGORIA:</t>
  </si>
  <si>
    <t>nr meczu</t>
  </si>
  <si>
    <t>kategoria:</t>
  </si>
  <si>
    <t>naziwko i imię</t>
  </si>
  <si>
    <t>X</t>
  </si>
  <si>
    <t>7A</t>
  </si>
  <si>
    <t>7B</t>
  </si>
  <si>
    <t>5A</t>
  </si>
  <si>
    <t>5B</t>
  </si>
  <si>
    <t>9A</t>
  </si>
  <si>
    <t>9B</t>
  </si>
  <si>
    <t>9C</t>
  </si>
  <si>
    <t>9D</t>
  </si>
  <si>
    <t>13A</t>
  </si>
  <si>
    <t>13B</t>
  </si>
  <si>
    <t>13C</t>
  </si>
  <si>
    <t>13D</t>
  </si>
  <si>
    <t>17A</t>
  </si>
  <si>
    <t>17B</t>
  </si>
  <si>
    <t>17C</t>
  </si>
  <si>
    <t>17D</t>
  </si>
  <si>
    <t>17E</t>
  </si>
  <si>
    <t>17F</t>
  </si>
  <si>
    <t>17G</t>
  </si>
  <si>
    <t>17H</t>
  </si>
  <si>
    <t>15A</t>
  </si>
  <si>
    <t>15B</t>
  </si>
  <si>
    <t>21A</t>
  </si>
  <si>
    <t>21B</t>
  </si>
  <si>
    <t>21C</t>
  </si>
  <si>
    <t>21D</t>
  </si>
  <si>
    <t>19A</t>
  </si>
  <si>
    <t>19B</t>
  </si>
  <si>
    <t>23A</t>
  </si>
  <si>
    <t>23B</t>
  </si>
  <si>
    <t>25A</t>
  </si>
  <si>
    <t>25B</t>
  </si>
  <si>
    <t>25C</t>
  </si>
  <si>
    <t>25D</t>
  </si>
  <si>
    <t>25E</t>
  </si>
  <si>
    <t>25F</t>
  </si>
  <si>
    <t>25G</t>
  </si>
  <si>
    <t>25H</t>
  </si>
  <si>
    <t>27A</t>
  </si>
  <si>
    <t>27B</t>
  </si>
  <si>
    <t>31A</t>
  </si>
  <si>
    <t>31B</t>
  </si>
  <si>
    <t>29A</t>
  </si>
  <si>
    <t>29B</t>
  </si>
  <si>
    <t>29C</t>
  </si>
  <si>
    <t>29D</t>
  </si>
  <si>
    <t>11A</t>
  </si>
  <si>
    <t>11B</t>
  </si>
  <si>
    <t>1 runda</t>
  </si>
  <si>
    <t>2 runda</t>
  </si>
  <si>
    <t>o 2 msc</t>
  </si>
  <si>
    <t>o 8 msc</t>
  </si>
  <si>
    <t>o 3 msc</t>
  </si>
  <si>
    <t>o 5 mcsc</t>
  </si>
  <si>
    <t>o 9 msc</t>
  </si>
  <si>
    <t>o 11 msc</t>
  </si>
  <si>
    <t>o 13 msc</t>
  </si>
  <si>
    <t>o 15 msc</t>
  </si>
  <si>
    <t>o 17 msc</t>
  </si>
  <si>
    <t>o 21 msc</t>
  </si>
  <si>
    <t>o 23 msc</t>
  </si>
  <si>
    <t>o 19 msc</t>
  </si>
  <si>
    <t>o 27 msc</t>
  </si>
  <si>
    <t>o 31 msc</t>
  </si>
  <si>
    <t>o 29 msc</t>
  </si>
  <si>
    <t>o 25 msc</t>
  </si>
  <si>
    <t>Lista startowa</t>
  </si>
  <si>
    <t>L.p.</t>
  </si>
  <si>
    <t>Nazwisko i imię</t>
  </si>
  <si>
    <t>Data ur.</t>
  </si>
  <si>
    <t>Nr licencji</t>
  </si>
  <si>
    <t>Klub sportowy</t>
  </si>
  <si>
    <t>Punkty</t>
  </si>
  <si>
    <t>Gry o miejsca 1-32</t>
  </si>
  <si>
    <t>1. runda</t>
  </si>
  <si>
    <t>2. runda</t>
  </si>
  <si>
    <t>Finał</t>
  </si>
  <si>
    <t>Półfinały</t>
  </si>
  <si>
    <t>Ćwierćfinały</t>
  </si>
  <si>
    <t>1. miejsce</t>
  </si>
  <si>
    <t>4. miejsce</t>
  </si>
  <si>
    <t>3. miejsce</t>
  </si>
  <si>
    <t>2. miejsce</t>
  </si>
  <si>
    <t>5. miejsce</t>
  </si>
  <si>
    <t>6. miejsce</t>
  </si>
  <si>
    <t>8. miejsce</t>
  </si>
  <si>
    <t>7. miejsce</t>
  </si>
  <si>
    <t>10. miejsce</t>
  </si>
  <si>
    <t>9. miejsce</t>
  </si>
  <si>
    <t>12. miejsce</t>
  </si>
  <si>
    <t>11. miejsce</t>
  </si>
  <si>
    <t>14. miejsce</t>
  </si>
  <si>
    <t>13. miejsce</t>
  </si>
  <si>
    <t>Gry o miejsca 5-24</t>
  </si>
  <si>
    <t>Gry o miejsca 3-32</t>
  </si>
  <si>
    <t>16. miejsce</t>
  </si>
  <si>
    <t>15. miejsce</t>
  </si>
  <si>
    <t>18. miejsce</t>
  </si>
  <si>
    <t>17. miejsce</t>
  </si>
  <si>
    <t>22. miejsce</t>
  </si>
  <si>
    <t>21. miejsce</t>
  </si>
  <si>
    <t>24. miejsce</t>
  </si>
  <si>
    <t>23. miejsce</t>
  </si>
  <si>
    <t>20. miejsce</t>
  </si>
  <si>
    <t>19. miejsce</t>
  </si>
  <si>
    <t>Gry o miejsca 25-32</t>
  </si>
  <si>
    <t>25. miejsce</t>
  </si>
  <si>
    <t>26. miejsce</t>
  </si>
  <si>
    <t>30. miejsce</t>
  </si>
  <si>
    <t>29. miejsce</t>
  </si>
  <si>
    <t>32. miejsce</t>
  </si>
  <si>
    <t>31. miejsce</t>
  </si>
  <si>
    <t>28. miejsce</t>
  </si>
  <si>
    <t>27. miejsce</t>
  </si>
  <si>
    <t>Klasyfikacja końcowa</t>
  </si>
  <si>
    <t>M-ce</t>
  </si>
  <si>
    <t>Ranking</t>
  </si>
  <si>
    <t>Miejsca 21-24</t>
  </si>
  <si>
    <t>Miejsca 17-24</t>
  </si>
  <si>
    <t>Miejsca 9-12</t>
  </si>
  <si>
    <t>Miejsca 13-16</t>
  </si>
  <si>
    <t>Miejsca 5-6</t>
  </si>
  <si>
    <t>Miejsca 7-8</t>
  </si>
  <si>
    <t>Miejsca 25-32</t>
  </si>
  <si>
    <t>Miejsca 29-32</t>
  </si>
  <si>
    <t>-</t>
  </si>
  <si>
    <t>Olsztyn</t>
  </si>
  <si>
    <t>Szczecinek</t>
  </si>
  <si>
    <t>Gdańsk</t>
  </si>
  <si>
    <t>Zielona Góra</t>
  </si>
  <si>
    <t>Toruń</t>
  </si>
  <si>
    <t>Łódź</t>
  </si>
  <si>
    <t>Radom</t>
  </si>
  <si>
    <t>Poznań</t>
  </si>
  <si>
    <t>Wrocław</t>
  </si>
  <si>
    <t>BULiGL</t>
  </si>
  <si>
    <t>Warszawa</t>
  </si>
  <si>
    <t>Kraków</t>
  </si>
  <si>
    <t>Krosno I</t>
  </si>
  <si>
    <t>Białystok</t>
  </si>
  <si>
    <t>Piła</t>
  </si>
  <si>
    <t>Katowice</t>
  </si>
  <si>
    <t>RDLP</t>
  </si>
  <si>
    <t>Dolak Aleksandra</t>
  </si>
  <si>
    <t>Adamczak Justyna</t>
  </si>
  <si>
    <t>Kiedrowska Bogumiła</t>
  </si>
  <si>
    <t>Miszke Monika</t>
  </si>
  <si>
    <t>Szatanik Marta</t>
  </si>
  <si>
    <t>Lasota Patrycja</t>
  </si>
  <si>
    <t>Wojciechowska Marzena</t>
  </si>
  <si>
    <t>Zblewska Katarzyna</t>
  </si>
  <si>
    <t>Idczak Monika</t>
  </si>
  <si>
    <t>Krawiec Joanna</t>
  </si>
  <si>
    <t>Poniatowska -Czaban Ewa</t>
  </si>
  <si>
    <t>Puchalska Marcelina</t>
  </si>
  <si>
    <t>Kołodziejczyk Ewelina</t>
  </si>
  <si>
    <t>Chromiec Natalia</t>
  </si>
  <si>
    <t>Dopierała-Rosik Natasza</t>
  </si>
  <si>
    <t>Jędrzejczak Anna</t>
  </si>
  <si>
    <t>Michalak Izabela</t>
  </si>
  <si>
    <t>Warmińska Ewa</t>
  </si>
  <si>
    <t>Michalska Magda</t>
  </si>
  <si>
    <t>Pająk Bożena</t>
  </si>
  <si>
    <t>Wojkowska-Klata Anna</t>
  </si>
  <si>
    <t>Wyka Zuzanna</t>
  </si>
  <si>
    <t>Lis Katarzyna Maria</t>
  </si>
  <si>
    <t>Lachowska Anna</t>
  </si>
  <si>
    <t>Gnap Agnieszka</t>
  </si>
  <si>
    <t>Dul Martyna</t>
  </si>
  <si>
    <t>Józefowicz Anna</t>
  </si>
  <si>
    <t>Nowek Joanna</t>
  </si>
  <si>
    <t>Boczar Jolanta</t>
  </si>
  <si>
    <t>Krosno II</t>
  </si>
  <si>
    <t>Szczybyło Magdalena</t>
  </si>
  <si>
    <t>Suchedniów</t>
  </si>
  <si>
    <t>21-23.04.2023r.</t>
  </si>
  <si>
    <t>Bartosz Majcher</t>
  </si>
  <si>
    <t>Michał Majcher</t>
  </si>
  <si>
    <t>M5</t>
  </si>
  <si>
    <t xml:space="preserve">Brożyński Marek </t>
  </si>
  <si>
    <t>Lipa Janusz</t>
  </si>
  <si>
    <t>Łodyga Maciej</t>
  </si>
  <si>
    <t>Kostrzewski Krzysztof</t>
  </si>
  <si>
    <t>Kurek Ryszard</t>
  </si>
  <si>
    <t>Nowak Wojciech</t>
  </si>
  <si>
    <t>Kaszuba Ryszard</t>
  </si>
  <si>
    <t>Bazewicz Wiesław</t>
  </si>
  <si>
    <t>Skałecki Bogdan</t>
  </si>
  <si>
    <t>Kruszyński Roman</t>
  </si>
  <si>
    <t>Ratajczak Janusz</t>
  </si>
  <si>
    <t>Buczny Władysław</t>
  </si>
  <si>
    <t>Szatkowski Ryszard</t>
  </si>
  <si>
    <t>Jasnowski Dariusz</t>
  </si>
  <si>
    <t>Kotlarski Jacek</t>
  </si>
  <si>
    <t>Ampuła Andrzej</t>
  </si>
  <si>
    <t>Bartczak Henryk</t>
  </si>
  <si>
    <t>Handke Paweł</t>
  </si>
  <si>
    <t>Nowakowski Robert</t>
  </si>
  <si>
    <t>Bednarowicz Stefan</t>
  </si>
  <si>
    <t>Gawron Bogdan</t>
  </si>
  <si>
    <t>Lewandowski Zbigniew</t>
  </si>
  <si>
    <t>Wołowiec Ryszard</t>
  </si>
  <si>
    <t>Piechnik Henryk</t>
  </si>
  <si>
    <t>Gładysz Janusz</t>
  </si>
  <si>
    <t xml:space="preserve">Cargo Service </t>
  </si>
  <si>
    <t>CT Dolnośląski</t>
  </si>
  <si>
    <t>CT Lublin</t>
  </si>
  <si>
    <t>CT Zachodni</t>
  </si>
  <si>
    <t>IZ Lublin</t>
  </si>
  <si>
    <t>IZ Zielona Góra</t>
  </si>
  <si>
    <t>PKP PLK Centrum Diagnostyki</t>
  </si>
  <si>
    <t>IZ Opole</t>
  </si>
  <si>
    <t>IC Południowy</t>
  </si>
  <si>
    <t>64. Mistrzostwa Polski Kolejarzy</t>
  </si>
  <si>
    <t>3:0</t>
  </si>
  <si>
    <t>3:1</t>
  </si>
  <si>
    <t>2:0</t>
  </si>
  <si>
    <t>2:1</t>
  </si>
  <si>
    <t>9</t>
  </si>
  <si>
    <t>3:2</t>
  </si>
</sst>
</file>

<file path=xl/styles.xml><?xml version="1.0" encoding="utf-8"?>
<styleSheet xmlns="http://schemas.openxmlformats.org/spreadsheetml/2006/main">
  <fonts count="77">
    <font>
      <sz val="10"/>
      <name val="Arial"/>
      <charset val="238"/>
    </font>
    <font>
      <sz val="11"/>
      <color theme="1"/>
      <name val="Czcionka tekstu podstawowego"/>
      <family val="2"/>
      <charset val="238"/>
    </font>
    <font>
      <sz val="10"/>
      <name val="Calibri"/>
      <family val="2"/>
      <charset val="238"/>
    </font>
    <font>
      <b/>
      <sz val="14"/>
      <name val="Calibri"/>
      <family val="2"/>
      <charset val="238"/>
    </font>
    <font>
      <sz val="8"/>
      <name val="Arial"/>
      <family val="2"/>
      <charset val="238"/>
    </font>
    <font>
      <b/>
      <i/>
      <sz val="16"/>
      <color indexed="63"/>
      <name val="Calibri"/>
      <family val="2"/>
      <charset val="238"/>
    </font>
    <font>
      <sz val="13"/>
      <name val="Calibri"/>
      <family val="2"/>
      <charset val="238"/>
    </font>
    <font>
      <b/>
      <i/>
      <sz val="13"/>
      <name val="Calibri"/>
      <family val="2"/>
      <charset val="238"/>
    </font>
    <font>
      <b/>
      <sz val="13"/>
      <color indexed="20"/>
      <name val="Calibri"/>
      <family val="2"/>
      <charset val="238"/>
    </font>
    <font>
      <b/>
      <sz val="13"/>
      <name val="Calibri"/>
      <family val="2"/>
      <charset val="238"/>
    </font>
    <font>
      <b/>
      <i/>
      <sz val="14"/>
      <color indexed="63"/>
      <name val="Calibri"/>
      <family val="2"/>
      <charset val="238"/>
    </font>
    <font>
      <sz val="12"/>
      <name val="Calibri"/>
      <family val="2"/>
      <charset val="238"/>
    </font>
    <font>
      <sz val="10"/>
      <name val="Arial"/>
      <family val="2"/>
      <charset val="238"/>
    </font>
    <font>
      <sz val="14"/>
      <name val="Calibri"/>
      <family val="2"/>
      <charset val="238"/>
    </font>
    <font>
      <b/>
      <sz val="14"/>
      <color indexed="9"/>
      <name val="Calibri"/>
      <family val="2"/>
      <charset val="238"/>
    </font>
    <font>
      <b/>
      <i/>
      <sz val="14"/>
      <color indexed="9"/>
      <name val="Calibri"/>
      <family val="2"/>
      <charset val="238"/>
    </font>
    <font>
      <b/>
      <i/>
      <sz val="12"/>
      <color indexed="63"/>
      <name val="Calibri"/>
      <family val="2"/>
      <charset val="238"/>
    </font>
    <font>
      <b/>
      <i/>
      <sz val="12"/>
      <color indexed="9"/>
      <name val="Calibri"/>
      <family val="2"/>
      <charset val="238"/>
    </font>
    <font>
      <sz val="10"/>
      <color indexed="22"/>
      <name val="Calibri"/>
      <family val="2"/>
      <charset val="238"/>
    </font>
    <font>
      <b/>
      <i/>
      <sz val="16"/>
      <color indexed="22"/>
      <name val="Calibri"/>
      <family val="2"/>
      <charset val="238"/>
    </font>
    <font>
      <b/>
      <sz val="13"/>
      <color indexed="22"/>
      <name val="Calibri"/>
      <family val="2"/>
      <charset val="238"/>
    </font>
    <font>
      <sz val="13"/>
      <color indexed="22"/>
      <name val="Calibri"/>
      <family val="2"/>
      <charset val="238"/>
    </font>
    <font>
      <sz val="16"/>
      <name val="Calibri"/>
      <family val="2"/>
      <charset val="238"/>
    </font>
    <font>
      <i/>
      <sz val="12"/>
      <name val="Calibri"/>
      <family val="2"/>
      <charset val="238"/>
    </font>
    <font>
      <i/>
      <sz val="14"/>
      <name val="Calibri"/>
      <family val="2"/>
      <charset val="238"/>
    </font>
    <font>
      <sz val="18"/>
      <name val="Calibri"/>
      <family val="2"/>
      <charset val="238"/>
    </font>
    <font>
      <b/>
      <i/>
      <sz val="16"/>
      <name val="Calibri"/>
      <family val="2"/>
      <charset val="238"/>
    </font>
    <font>
      <i/>
      <sz val="16"/>
      <name val="Calibri"/>
      <family val="2"/>
      <charset val="238"/>
    </font>
    <font>
      <sz val="10"/>
      <name val="Arial"/>
      <family val="2"/>
      <charset val="238"/>
    </font>
    <font>
      <b/>
      <sz val="18"/>
      <name val="Calibri"/>
      <family val="2"/>
      <charset val="238"/>
    </font>
    <font>
      <b/>
      <i/>
      <sz val="18"/>
      <name val="Calibri"/>
      <family val="2"/>
      <charset val="238"/>
    </font>
    <font>
      <b/>
      <sz val="18"/>
      <color indexed="10"/>
      <name val="Calibri"/>
      <family val="2"/>
      <charset val="238"/>
    </font>
    <font>
      <b/>
      <sz val="10"/>
      <name val="Calibri"/>
      <family val="2"/>
      <charset val="238"/>
    </font>
    <font>
      <b/>
      <sz val="36"/>
      <color indexed="10"/>
      <name val="Calibri"/>
      <family val="2"/>
      <charset val="238"/>
    </font>
    <font>
      <i/>
      <sz val="10"/>
      <name val="Calibri"/>
      <family val="2"/>
      <charset val="238"/>
    </font>
    <font>
      <b/>
      <sz val="16"/>
      <name val="Calibri"/>
      <family val="2"/>
      <charset val="238"/>
    </font>
    <font>
      <b/>
      <sz val="7"/>
      <name val="Calibri"/>
      <family val="2"/>
      <charset val="238"/>
    </font>
    <font>
      <i/>
      <sz val="7"/>
      <name val="Calibri"/>
      <family val="2"/>
      <charset val="238"/>
    </font>
    <font>
      <b/>
      <sz val="8"/>
      <color indexed="8"/>
      <name val="Calibri"/>
      <family val="2"/>
      <charset val="238"/>
    </font>
    <font>
      <b/>
      <sz val="36"/>
      <name val="Calibri"/>
      <family val="2"/>
      <charset val="238"/>
    </font>
    <font>
      <i/>
      <sz val="8"/>
      <name val="Calibri"/>
      <family val="2"/>
      <charset val="238"/>
    </font>
    <font>
      <i/>
      <sz val="7"/>
      <color indexed="8"/>
      <name val="Calibri"/>
      <family val="2"/>
      <charset val="238"/>
    </font>
    <font>
      <b/>
      <i/>
      <sz val="10"/>
      <color indexed="8"/>
      <name val="Calibri"/>
      <family val="2"/>
      <charset val="238"/>
    </font>
    <font>
      <b/>
      <sz val="12"/>
      <color indexed="8"/>
      <name val="Calibri"/>
      <family val="2"/>
      <charset val="238"/>
    </font>
    <font>
      <b/>
      <sz val="13"/>
      <color indexed="8"/>
      <name val="Calibri"/>
      <family val="2"/>
      <charset val="238"/>
    </font>
    <font>
      <i/>
      <sz val="9"/>
      <name val="Calibri"/>
      <family val="2"/>
      <charset val="238"/>
    </font>
    <font>
      <b/>
      <sz val="11"/>
      <color indexed="8"/>
      <name val="Calibri"/>
      <family val="2"/>
      <charset val="238"/>
    </font>
    <font>
      <b/>
      <i/>
      <sz val="8"/>
      <color indexed="8"/>
      <name val="Calibri"/>
      <family val="2"/>
      <charset val="238"/>
    </font>
    <font>
      <b/>
      <i/>
      <sz val="9"/>
      <color indexed="8"/>
      <name val="Calibri"/>
      <family val="2"/>
      <charset val="238"/>
    </font>
    <font>
      <sz val="9"/>
      <name val="Calibri"/>
      <family val="2"/>
      <charset val="238"/>
    </font>
    <font>
      <b/>
      <i/>
      <sz val="10"/>
      <name val="Calibri"/>
      <family val="2"/>
      <charset val="238"/>
    </font>
    <font>
      <sz val="11"/>
      <color theme="1"/>
      <name val="Calibri"/>
      <family val="2"/>
      <charset val="238"/>
      <scheme val="minor"/>
    </font>
    <font>
      <b/>
      <sz val="16"/>
      <color rgb="FFFF0000"/>
      <name val="Calibri"/>
      <family val="2"/>
      <charset val="238"/>
    </font>
    <font>
      <b/>
      <sz val="18"/>
      <color rgb="FFFF0000"/>
      <name val="Calibri"/>
      <family val="2"/>
      <charset val="238"/>
    </font>
    <font>
      <b/>
      <sz val="14"/>
      <color rgb="FFFF0000"/>
      <name val="Calibri"/>
      <family val="2"/>
      <charset val="238"/>
    </font>
    <font>
      <b/>
      <sz val="35"/>
      <color rgb="FFFF0000"/>
      <name val="Calibri"/>
      <family val="2"/>
      <charset val="238"/>
    </font>
    <font>
      <b/>
      <i/>
      <sz val="12"/>
      <color theme="0"/>
      <name val="Calibri"/>
      <family val="2"/>
      <charset val="238"/>
    </font>
    <font>
      <i/>
      <sz val="14"/>
      <color rgb="FFFF0000"/>
      <name val="Calibri"/>
      <family val="2"/>
      <charset val="238"/>
    </font>
    <font>
      <b/>
      <sz val="18"/>
      <name val="Calibri"/>
      <family val="2"/>
      <charset val="238"/>
      <scheme val="minor"/>
    </font>
    <font>
      <b/>
      <sz val="16"/>
      <name val="Cambria"/>
      <family val="1"/>
      <charset val="238"/>
      <scheme val="major"/>
    </font>
    <font>
      <b/>
      <sz val="14"/>
      <color rgb="FFEA0000"/>
      <name val="Calibri"/>
      <family val="2"/>
      <charset val="238"/>
    </font>
    <font>
      <i/>
      <sz val="14"/>
      <name val="Calibri"/>
      <family val="2"/>
      <charset val="238"/>
      <scheme val="minor"/>
    </font>
    <font>
      <sz val="14"/>
      <name val="Calibri"/>
      <family val="2"/>
      <charset val="238"/>
      <scheme val="minor"/>
    </font>
    <font>
      <b/>
      <i/>
      <sz val="14"/>
      <color rgb="FFFF0000"/>
      <name val="Calibri"/>
      <family val="2"/>
      <charset val="238"/>
    </font>
    <font>
      <b/>
      <sz val="36"/>
      <color theme="4" tint="-0.249977111117893"/>
      <name val="Cambria"/>
      <family val="1"/>
      <charset val="238"/>
      <scheme val="major"/>
    </font>
    <font>
      <b/>
      <i/>
      <sz val="14"/>
      <color theme="0"/>
      <name val="Calibri"/>
      <family val="2"/>
      <charset val="238"/>
    </font>
    <font>
      <b/>
      <i/>
      <sz val="13"/>
      <color theme="0"/>
      <name val="Calibri"/>
      <family val="2"/>
      <charset val="238"/>
    </font>
    <font>
      <b/>
      <i/>
      <sz val="20"/>
      <color theme="0"/>
      <name val="Calibri"/>
      <family val="2"/>
      <charset val="238"/>
    </font>
    <font>
      <b/>
      <i/>
      <sz val="18"/>
      <color theme="0"/>
      <name val="Calibri"/>
      <family val="2"/>
      <charset val="238"/>
    </font>
    <font>
      <b/>
      <sz val="35"/>
      <color theme="4" tint="-0.249977111117893"/>
      <name val="Cambria"/>
      <family val="1"/>
      <charset val="238"/>
      <scheme val="major"/>
    </font>
    <font>
      <b/>
      <sz val="14"/>
      <name val="Cambria"/>
      <family val="1"/>
      <charset val="238"/>
      <scheme val="major"/>
    </font>
    <font>
      <sz val="14"/>
      <name val="Cambria"/>
      <family val="1"/>
      <charset val="238"/>
      <scheme val="major"/>
    </font>
    <font>
      <i/>
      <sz val="12"/>
      <name val="Cambria"/>
      <family val="1"/>
      <charset val="238"/>
      <scheme val="major"/>
    </font>
    <font>
      <b/>
      <sz val="14"/>
      <name val="Arial"/>
      <family val="2"/>
      <charset val="238"/>
    </font>
    <font>
      <sz val="16"/>
      <name val="Calibri"/>
      <family val="2"/>
      <charset val="238"/>
      <scheme val="minor"/>
    </font>
    <font>
      <sz val="16"/>
      <color theme="1"/>
      <name val="Calibri"/>
      <family val="2"/>
      <charset val="238"/>
      <scheme val="minor"/>
    </font>
    <font>
      <b/>
      <sz val="16"/>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rgb="FFFF0000"/>
        <bgColor indexed="64"/>
      </patternFill>
    </fill>
    <fill>
      <patternFill patternType="solid">
        <fgColor theme="0" tint="-0.14999847407452621"/>
        <bgColor indexed="64"/>
      </patternFill>
    </fill>
    <fill>
      <patternFill patternType="solid">
        <fgColor rgb="FFEA000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64"/>
      </left>
      <right/>
      <top style="medium">
        <color indexed="64"/>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medium">
        <color indexed="8"/>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thin">
        <color indexed="8"/>
      </bottom>
      <diagonal/>
    </border>
  </borders>
  <cellStyleXfs count="10">
    <xf numFmtId="0" fontId="0"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 fillId="0" borderId="0"/>
  </cellStyleXfs>
  <cellXfs count="385">
    <xf numFmtId="0" fontId="0" fillId="0" borderId="0" xfId="0"/>
    <xf numFmtId="0" fontId="2" fillId="0" borderId="0" xfId="0" applyNumberFormat="1" applyFont="1" applyProtection="1">
      <protection locked="0"/>
    </xf>
    <xf numFmtId="0" fontId="13" fillId="0" borderId="0" xfId="0" applyNumberFormat="1" applyFont="1" applyProtection="1">
      <protection locked="0"/>
    </xf>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0" fontId="29" fillId="0" borderId="0" xfId="0" applyNumberFormat="1" applyFont="1" applyAlignment="1" applyProtection="1">
      <alignment horizontal="left" vertical="center"/>
      <protection locked="0"/>
    </xf>
    <xf numFmtId="14" fontId="22" fillId="0" borderId="0" xfId="0" applyNumberFormat="1" applyFont="1" applyAlignment="1" applyProtection="1">
      <alignment horizontal="center" vertical="center"/>
      <protection locked="0"/>
    </xf>
    <xf numFmtId="0" fontId="22" fillId="0" borderId="0" xfId="0" applyNumberFormat="1" applyFont="1" applyAlignment="1" applyProtection="1">
      <alignment horizontal="center" vertical="center"/>
      <protection locked="0"/>
    </xf>
    <xf numFmtId="0" fontId="26" fillId="0" borderId="0" xfId="0" applyNumberFormat="1" applyFont="1" applyAlignment="1" applyProtection="1">
      <alignment horizontal="left" vertical="center"/>
      <protection locked="0"/>
    </xf>
    <xf numFmtId="0" fontId="31" fillId="0" borderId="0" xfId="0" applyNumberFormat="1" applyFont="1" applyAlignment="1" applyProtection="1">
      <alignment horizontal="center" vertical="center"/>
      <protection locked="0"/>
    </xf>
    <xf numFmtId="0" fontId="52" fillId="0" borderId="0" xfId="0" applyNumberFormat="1" applyFont="1" applyAlignment="1" applyProtection="1">
      <alignment horizontal="center" vertical="center"/>
      <protection locked="0"/>
    </xf>
    <xf numFmtId="0" fontId="53" fillId="0" borderId="0" xfId="0" applyNumberFormat="1" applyFont="1" applyAlignment="1" applyProtection="1">
      <alignment horizontal="center" vertical="center"/>
      <protection locked="0"/>
    </xf>
    <xf numFmtId="0" fontId="29" fillId="0" borderId="0" xfId="0" applyNumberFormat="1" applyFont="1" applyFill="1" applyAlignment="1" applyProtection="1">
      <alignment horizontal="left" vertical="center"/>
      <protection locked="0"/>
    </xf>
    <xf numFmtId="14" fontId="22" fillId="0" borderId="0" xfId="0" applyNumberFormat="1" applyFont="1" applyFill="1" applyAlignment="1" applyProtection="1">
      <alignment horizontal="center" vertical="center"/>
      <protection locked="0"/>
    </xf>
    <xf numFmtId="0" fontId="22"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53" fillId="0" borderId="0" xfId="0" applyNumberFormat="1" applyFont="1" applyAlignment="1" applyProtection="1">
      <alignment horizontal="center" vertical="center"/>
      <protection hidden="1"/>
    </xf>
    <xf numFmtId="0" fontId="13" fillId="0" borderId="0" xfId="0" quotePrefix="1" applyNumberFormat="1" applyFont="1" applyProtection="1">
      <protection locked="0"/>
    </xf>
    <xf numFmtId="0" fontId="2" fillId="0" borderId="0" xfId="6" applyNumberFormat="1" applyFont="1" applyAlignment="1">
      <alignment horizontal="right"/>
    </xf>
    <xf numFmtId="0" fontId="2" fillId="0" borderId="0" xfId="6" applyNumberFormat="1" applyFont="1" applyAlignment="1"/>
    <xf numFmtId="0" fontId="2" fillId="0" borderId="0" xfId="6" applyNumberFormat="1" applyFont="1" applyAlignment="1">
      <alignment horizontal="center"/>
    </xf>
    <xf numFmtId="0" fontId="34" fillId="0" borderId="0" xfId="6" applyNumberFormat="1" applyFont="1" applyAlignment="1"/>
    <xf numFmtId="0" fontId="2" fillId="0" borderId="0" xfId="6" applyNumberFormat="1" applyFont="1"/>
    <xf numFmtId="14" fontId="11" fillId="0" borderId="0" xfId="6" applyNumberFormat="1" applyFont="1" applyFill="1" applyBorder="1" applyAlignment="1">
      <alignment horizontal="center" vertical="center"/>
    </xf>
    <xf numFmtId="0" fontId="23" fillId="0" borderId="0" xfId="6" applyNumberFormat="1" applyFont="1" applyFill="1" applyBorder="1" applyAlignment="1">
      <alignment horizontal="left" vertical="center"/>
    </xf>
    <xf numFmtId="0" fontId="54" fillId="0" borderId="0" xfId="6" applyNumberFormat="1" applyFont="1" applyFill="1" applyBorder="1" applyAlignment="1">
      <alignment horizontal="center" vertical="center"/>
    </xf>
    <xf numFmtId="0" fontId="29" fillId="0" borderId="0" xfId="6" applyNumberFormat="1" applyFont="1" applyAlignment="1" applyProtection="1">
      <alignment vertical="center"/>
      <protection locked="0"/>
    </xf>
    <xf numFmtId="14" fontId="22" fillId="0" borderId="0" xfId="6" applyNumberFormat="1" applyFont="1" applyAlignment="1" applyProtection="1">
      <alignment horizontal="center" vertical="center"/>
      <protection hidden="1"/>
    </xf>
    <xf numFmtId="0" fontId="26" fillId="0" borderId="0" xfId="6" applyNumberFormat="1" applyFont="1" applyAlignment="1" applyProtection="1">
      <alignment horizontal="left" vertical="center"/>
      <protection locked="0"/>
    </xf>
    <xf numFmtId="14" fontId="22" fillId="0" borderId="0" xfId="6" applyNumberFormat="1" applyFont="1" applyAlignment="1" applyProtection="1">
      <alignment horizontal="center" vertical="center"/>
      <protection locked="0"/>
    </xf>
    <xf numFmtId="0" fontId="24" fillId="0" borderId="0" xfId="6" applyNumberFormat="1" applyFont="1" applyFill="1" applyBorder="1" applyAlignment="1">
      <alignment horizontal="right" vertical="center"/>
    </xf>
    <xf numFmtId="0" fontId="3" fillId="0" borderId="0" xfId="6" applyNumberFormat="1" applyFont="1" applyFill="1" applyBorder="1" applyAlignment="1">
      <alignment horizontal="left" vertical="center"/>
    </xf>
    <xf numFmtId="0" fontId="29" fillId="0" borderId="0" xfId="6" applyNumberFormat="1" applyFont="1" applyAlignment="1" applyProtection="1">
      <alignment horizontal="left" vertical="center"/>
      <protection locked="0"/>
    </xf>
    <xf numFmtId="0" fontId="23" fillId="0" borderId="0" xfId="6" applyNumberFormat="1" applyFont="1" applyAlignment="1">
      <alignment horizontal="right" vertical="center"/>
    </xf>
    <xf numFmtId="0" fontId="11" fillId="0" borderId="0" xfId="2" applyNumberFormat="1" applyFont="1" applyAlignment="1" applyProtection="1">
      <alignment horizontal="left" vertical="center"/>
      <protection locked="0"/>
    </xf>
    <xf numFmtId="0" fontId="11" fillId="0" borderId="0" xfId="2" applyNumberFormat="1" applyFont="1" applyAlignment="1" applyProtection="1">
      <alignment horizontal="center" vertical="center"/>
      <protection locked="0"/>
    </xf>
    <xf numFmtId="0" fontId="33" fillId="0" borderId="0" xfId="0" applyNumberFormat="1" applyFont="1" applyAlignment="1" applyProtection="1">
      <alignment vertical="center" shrinkToFit="1"/>
      <protection locked="0"/>
    </xf>
    <xf numFmtId="0" fontId="22" fillId="0" borderId="0" xfId="1" applyNumberFormat="1" applyFont="1" applyProtection="1">
      <protection locked="0"/>
    </xf>
    <xf numFmtId="0" fontId="22" fillId="0" borderId="0" xfId="1" applyNumberFormat="1" applyFont="1" applyAlignment="1" applyProtection="1">
      <alignment horizontal="center"/>
      <protection locked="0"/>
    </xf>
    <xf numFmtId="0" fontId="22" fillId="0" borderId="0" xfId="1" applyNumberFormat="1" applyFont="1" applyAlignment="1" applyProtection="1">
      <protection locked="0"/>
    </xf>
    <xf numFmtId="0" fontId="5" fillId="0" borderId="0" xfId="1" applyNumberFormat="1" applyFont="1" applyFill="1" applyBorder="1" applyAlignment="1" applyProtection="1">
      <alignment vertical="center"/>
      <protection locked="0"/>
    </xf>
    <xf numFmtId="0" fontId="30" fillId="5" borderId="0" xfId="1"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horizontal="right" vertical="center"/>
      <protection locked="0"/>
    </xf>
    <xf numFmtId="49" fontId="24" fillId="0" borderId="0" xfId="6" applyNumberFormat="1" applyFont="1"/>
    <xf numFmtId="0" fontId="26" fillId="7" borderId="0" xfId="0" applyNumberFormat="1" applyFont="1" applyFill="1" applyAlignment="1" applyProtection="1">
      <alignment horizontal="center" vertical="center"/>
      <protection locked="0"/>
    </xf>
    <xf numFmtId="0" fontId="57" fillId="0" borderId="0" xfId="0" applyNumberFormat="1" applyFont="1" applyAlignment="1" applyProtection="1">
      <alignment horizontal="left" vertical="center"/>
      <protection locked="0"/>
    </xf>
    <xf numFmtId="0" fontId="22" fillId="8" borderId="8" xfId="6" applyNumberFormat="1" applyFont="1" applyFill="1" applyBorder="1" applyAlignment="1">
      <alignment horizontal="left" vertical="center"/>
    </xf>
    <xf numFmtId="0" fontId="22" fillId="8" borderId="10" xfId="6" applyNumberFormat="1" applyFont="1" applyFill="1" applyBorder="1" applyAlignment="1">
      <alignment horizontal="left" vertical="center"/>
    </xf>
    <xf numFmtId="0" fontId="22" fillId="8" borderId="12" xfId="6" applyNumberFormat="1" applyFont="1" applyFill="1" applyBorder="1" applyAlignment="1">
      <alignment horizontal="left" vertical="center"/>
    </xf>
    <xf numFmtId="0" fontId="22" fillId="8" borderId="13" xfId="6" applyNumberFormat="1" applyFont="1" applyFill="1" applyBorder="1" applyAlignment="1">
      <alignment horizontal="left" vertical="center"/>
    </xf>
    <xf numFmtId="0" fontId="35" fillId="5" borderId="15" xfId="6" applyNumberFormat="1" applyFont="1" applyFill="1" applyBorder="1" applyAlignment="1">
      <alignment horizontal="center" vertical="center"/>
    </xf>
    <xf numFmtId="0" fontId="35" fillId="5" borderId="16" xfId="6" applyNumberFormat="1" applyFont="1" applyFill="1" applyBorder="1" applyAlignment="1">
      <alignment horizontal="center" vertical="center"/>
    </xf>
    <xf numFmtId="14" fontId="60" fillId="0" borderId="0" xfId="6" applyNumberFormat="1" applyFont="1" applyFill="1" applyBorder="1" applyAlignment="1">
      <alignment horizontal="left" vertical="center" indent="1"/>
    </xf>
    <xf numFmtId="49" fontId="24" fillId="8" borderId="17" xfId="6" applyNumberFormat="1" applyFont="1" applyFill="1" applyBorder="1"/>
    <xf numFmtId="0" fontId="35" fillId="5" borderId="17" xfId="6" applyNumberFormat="1" applyFont="1" applyFill="1" applyBorder="1" applyAlignment="1">
      <alignment horizontal="center" vertical="center"/>
    </xf>
    <xf numFmtId="0" fontId="35" fillId="5" borderId="18" xfId="6" applyNumberFormat="1" applyFont="1" applyFill="1" applyBorder="1" applyAlignment="1">
      <alignment horizontal="center" vertical="center"/>
    </xf>
    <xf numFmtId="0" fontId="2" fillId="0" borderId="0" xfId="6" applyNumberFormat="1" applyFont="1" applyBorder="1"/>
    <xf numFmtId="0" fontId="61" fillId="8" borderId="8" xfId="2" applyNumberFormat="1" applyFont="1" applyFill="1" applyBorder="1" applyAlignment="1">
      <alignment horizontal="right" vertical="center" wrapText="1"/>
    </xf>
    <xf numFmtId="0" fontId="62" fillId="8" borderId="19" xfId="2" applyFont="1" applyFill="1" applyBorder="1" applyAlignment="1">
      <alignment vertical="center" wrapText="1"/>
    </xf>
    <xf numFmtId="0" fontId="62" fillId="8" borderId="20" xfId="2" applyFont="1" applyFill="1" applyBorder="1" applyAlignment="1">
      <alignment vertical="center" wrapText="1"/>
    </xf>
    <xf numFmtId="0" fontId="61" fillId="8" borderId="10" xfId="2" applyNumberFormat="1" applyFont="1" applyFill="1" applyBorder="1" applyAlignment="1">
      <alignment horizontal="right" vertical="center" wrapText="1"/>
    </xf>
    <xf numFmtId="0" fontId="62" fillId="0" borderId="21" xfId="2" applyFont="1" applyBorder="1" applyAlignment="1">
      <alignment vertical="center" wrapText="1"/>
    </xf>
    <xf numFmtId="0" fontId="62" fillId="0" borderId="22" xfId="2" applyFont="1" applyBorder="1" applyAlignment="1">
      <alignment vertical="center" wrapText="1"/>
    </xf>
    <xf numFmtId="0" fontId="62" fillId="8" borderId="21" xfId="2" applyFont="1" applyFill="1" applyBorder="1" applyAlignment="1">
      <alignment vertical="center" wrapText="1"/>
    </xf>
    <xf numFmtId="0" fontId="62" fillId="8" borderId="22" xfId="2" applyFont="1" applyFill="1" applyBorder="1" applyAlignment="1">
      <alignment vertical="center" wrapText="1"/>
    </xf>
    <xf numFmtId="0" fontId="62" fillId="8" borderId="21" xfId="6" applyNumberFormat="1" applyFont="1" applyFill="1" applyBorder="1"/>
    <xf numFmtId="0" fontId="62" fillId="8" borderId="22" xfId="6" applyNumberFormat="1" applyFont="1" applyFill="1" applyBorder="1"/>
    <xf numFmtId="0" fontId="62" fillId="0" borderId="21" xfId="6" applyNumberFormat="1" applyFont="1" applyBorder="1"/>
    <xf numFmtId="0" fontId="62" fillId="0" borderId="22" xfId="6" applyNumberFormat="1" applyFont="1" applyBorder="1"/>
    <xf numFmtId="0" fontId="61" fillId="8" borderId="23" xfId="2" applyNumberFormat="1" applyFont="1" applyFill="1" applyBorder="1" applyAlignment="1">
      <alignment horizontal="right" vertical="center" wrapText="1"/>
    </xf>
    <xf numFmtId="0" fontId="24" fillId="0" borderId="0" xfId="0" applyNumberFormat="1" applyFont="1" applyAlignment="1" applyProtection="1">
      <alignment horizontal="right" vertical="center"/>
      <protection hidden="1"/>
    </xf>
    <xf numFmtId="0" fontId="13" fillId="0" borderId="0" xfId="0" applyNumberFormat="1" applyFont="1" applyBorder="1" applyProtection="1">
      <protection locked="0"/>
    </xf>
    <xf numFmtId="0" fontId="64" fillId="0" borderId="0" xfId="0" applyNumberFormat="1" applyFont="1" applyAlignment="1" applyProtection="1">
      <alignment vertical="center" shrinkToFit="1"/>
      <protection locked="0"/>
    </xf>
    <xf numFmtId="0" fontId="32" fillId="8" borderId="22" xfId="5" applyNumberFormat="1" applyFont="1" applyFill="1" applyBorder="1" applyAlignment="1" applyProtection="1">
      <alignment horizontal="center" vertical="center"/>
      <protection locked="0"/>
    </xf>
    <xf numFmtId="0" fontId="28" fillId="0" borderId="0" xfId="1" applyProtection="1">
      <protection locked="0"/>
    </xf>
    <xf numFmtId="0" fontId="29" fillId="0" borderId="0" xfId="0" applyNumberFormat="1" applyFont="1" applyFill="1" applyAlignment="1" applyProtection="1">
      <alignment vertical="center"/>
      <protection locked="0"/>
    </xf>
    <xf numFmtId="0" fontId="26" fillId="0" borderId="0" xfId="0" applyNumberFormat="1" applyFont="1" applyFill="1" applyAlignment="1" applyProtection="1">
      <alignment vertical="center"/>
      <protection locked="0"/>
    </xf>
    <xf numFmtId="0" fontId="2" fillId="0" borderId="24" xfId="4" applyFont="1" applyFill="1" applyBorder="1" applyProtection="1">
      <protection locked="0"/>
    </xf>
    <xf numFmtId="0" fontId="2" fillId="0" borderId="25" xfId="4" applyFont="1" applyFill="1" applyBorder="1" applyProtection="1">
      <protection locked="0"/>
    </xf>
    <xf numFmtId="0" fontId="2" fillId="0" borderId="26" xfId="4" applyFont="1" applyFill="1" applyBorder="1" applyProtection="1">
      <protection locked="0"/>
    </xf>
    <xf numFmtId="0" fontId="2" fillId="0" borderId="0" xfId="4" applyFont="1" applyFill="1" applyBorder="1" applyProtection="1">
      <protection locked="0"/>
    </xf>
    <xf numFmtId="0" fontId="2" fillId="0" borderId="0" xfId="4" applyFont="1" applyFill="1" applyProtection="1">
      <protection locked="0"/>
    </xf>
    <xf numFmtId="0" fontId="46" fillId="0" borderId="27" xfId="4" applyFont="1" applyFill="1" applyBorder="1" applyProtection="1">
      <protection locked="0"/>
    </xf>
    <xf numFmtId="0" fontId="38" fillId="0" borderId="0" xfId="4" applyFont="1" applyFill="1" applyBorder="1" applyProtection="1">
      <protection locked="0"/>
    </xf>
    <xf numFmtId="0" fontId="46" fillId="0" borderId="0" xfId="4" applyFont="1" applyFill="1" applyBorder="1" applyProtection="1">
      <protection locked="0"/>
    </xf>
    <xf numFmtId="0" fontId="38" fillId="0" borderId="0" xfId="4" applyFont="1" applyFill="1" applyBorder="1" applyAlignment="1" applyProtection="1">
      <alignment horizontal="right"/>
      <protection locked="0"/>
    </xf>
    <xf numFmtId="0" fontId="46" fillId="0" borderId="28" xfId="4" applyFont="1" applyFill="1" applyBorder="1" applyProtection="1">
      <protection locked="0"/>
    </xf>
    <xf numFmtId="0" fontId="46" fillId="0" borderId="0" xfId="4" applyFont="1" applyFill="1" applyProtection="1">
      <protection locked="0"/>
    </xf>
    <xf numFmtId="0" fontId="2" fillId="0" borderId="27" xfId="4" applyFont="1" applyFill="1" applyBorder="1" applyProtection="1">
      <protection locked="0"/>
    </xf>
    <xf numFmtId="0" fontId="2" fillId="0" borderId="28" xfId="4" applyFont="1" applyFill="1" applyBorder="1" applyProtection="1">
      <protection locked="0"/>
    </xf>
    <xf numFmtId="0" fontId="2" fillId="0" borderId="2" xfId="4" applyFont="1" applyFill="1" applyBorder="1" applyProtection="1">
      <protection locked="0"/>
    </xf>
    <xf numFmtId="0" fontId="48" fillId="8" borderId="15" xfId="4" applyFont="1" applyFill="1" applyBorder="1" applyAlignment="1" applyProtection="1">
      <alignment horizontal="center" vertical="center"/>
      <protection locked="0"/>
    </xf>
    <xf numFmtId="0" fontId="49" fillId="0" borderId="0" xfId="4" applyFont="1" applyFill="1" applyAlignment="1" applyProtection="1">
      <alignment horizontal="center" vertical="center"/>
      <protection locked="0"/>
    </xf>
    <xf numFmtId="0" fontId="34" fillId="0" borderId="0" xfId="4" applyFont="1" applyFill="1" applyAlignment="1" applyProtection="1">
      <alignment horizontal="center" vertical="center"/>
      <protection locked="0"/>
    </xf>
    <xf numFmtId="0" fontId="43" fillId="0" borderId="0" xfId="4" applyFont="1" applyFill="1" applyBorder="1" applyAlignment="1" applyProtection="1">
      <protection locked="0"/>
    </xf>
    <xf numFmtId="0" fontId="2" fillId="0" borderId="27" xfId="4" applyFont="1" applyFill="1" applyBorder="1" applyAlignment="1" applyProtection="1">
      <alignment shrinkToFit="1"/>
      <protection locked="0"/>
    </xf>
    <xf numFmtId="0" fontId="2" fillId="0" borderId="0" xfId="4" applyNumberFormat="1" applyFont="1" applyFill="1" applyBorder="1" applyAlignment="1" applyProtection="1">
      <alignment shrinkToFit="1"/>
      <protection locked="0"/>
    </xf>
    <xf numFmtId="0" fontId="2" fillId="0" borderId="28" xfId="4" applyNumberFormat="1" applyFont="1" applyFill="1" applyBorder="1" applyAlignment="1" applyProtection="1">
      <alignment shrinkToFit="1"/>
      <protection locked="0"/>
    </xf>
    <xf numFmtId="0" fontId="2" fillId="0" borderId="2" xfId="4" applyNumberFormat="1" applyFont="1" applyFill="1" applyBorder="1" applyAlignment="1" applyProtection="1">
      <alignment shrinkToFit="1"/>
      <protection locked="0"/>
    </xf>
    <xf numFmtId="0" fontId="48" fillId="8" borderId="29" xfId="4" applyFont="1" applyFill="1" applyBorder="1" applyAlignment="1" applyProtection="1">
      <alignment horizontal="center" vertical="center"/>
      <protection locked="0"/>
    </xf>
    <xf numFmtId="0" fontId="2" fillId="0" borderId="0" xfId="4" applyFont="1" applyFill="1" applyAlignment="1" applyProtection="1">
      <alignment shrinkToFit="1"/>
      <protection locked="0"/>
    </xf>
    <xf numFmtId="0" fontId="2" fillId="0" borderId="27" xfId="4" applyFont="1" applyFill="1" applyBorder="1" applyAlignment="1" applyProtection="1">
      <alignment vertical="center"/>
      <protection locked="0"/>
    </xf>
    <xf numFmtId="0" fontId="41" fillId="0" borderId="30" xfId="4" applyFont="1" applyFill="1" applyBorder="1" applyAlignment="1" applyProtection="1">
      <alignment vertical="center"/>
      <protection locked="0"/>
    </xf>
    <xf numFmtId="0" fontId="2" fillId="0" borderId="31" xfId="4" applyFont="1" applyFill="1" applyBorder="1" applyAlignment="1" applyProtection="1">
      <alignment vertical="center"/>
      <protection locked="0"/>
    </xf>
    <xf numFmtId="0" fontId="2" fillId="0" borderId="32" xfId="4" applyFont="1" applyFill="1" applyBorder="1" applyAlignment="1" applyProtection="1">
      <alignment vertical="center"/>
      <protection locked="0"/>
    </xf>
    <xf numFmtId="0" fontId="2" fillId="0" borderId="0" xfId="4" applyFont="1" applyFill="1" applyBorder="1" applyAlignment="1" applyProtection="1">
      <alignment vertical="center"/>
      <protection locked="0"/>
    </xf>
    <xf numFmtId="0" fontId="2" fillId="0" borderId="30" xfId="4" applyFont="1" applyFill="1" applyBorder="1" applyAlignment="1" applyProtection="1">
      <alignment vertical="center"/>
      <protection locked="0"/>
    </xf>
    <xf numFmtId="0" fontId="41" fillId="0" borderId="32" xfId="4" applyFont="1" applyFill="1" applyBorder="1" applyAlignment="1" applyProtection="1">
      <alignment horizontal="right" vertical="center"/>
      <protection locked="0"/>
    </xf>
    <xf numFmtId="0" fontId="2" fillId="0" borderId="28" xfId="4" applyFont="1" applyFill="1" applyBorder="1" applyAlignment="1" applyProtection="1">
      <alignment vertical="center"/>
      <protection locked="0"/>
    </xf>
    <xf numFmtId="0" fontId="2" fillId="0" borderId="31" xfId="4" applyNumberFormat="1" applyFont="1" applyFill="1" applyBorder="1" applyAlignment="1" applyProtection="1">
      <alignment vertical="center"/>
      <protection locked="0"/>
    </xf>
    <xf numFmtId="0" fontId="2" fillId="0" borderId="2" xfId="4" applyFont="1" applyFill="1" applyBorder="1" applyAlignment="1" applyProtection="1">
      <alignment vertical="center"/>
      <protection locked="0"/>
    </xf>
    <xf numFmtId="0" fontId="47" fillId="0" borderId="0" xfId="4" applyFont="1" applyFill="1" applyBorder="1" applyAlignment="1" applyProtection="1">
      <alignment horizontal="right" vertical="center"/>
      <protection locked="0"/>
    </xf>
    <xf numFmtId="0" fontId="34" fillId="0" borderId="0" xfId="4" applyFont="1" applyFill="1" applyBorder="1" applyAlignment="1" applyProtection="1">
      <alignment horizontal="center" vertical="center" shrinkToFit="1"/>
      <protection locked="0"/>
    </xf>
    <xf numFmtId="0" fontId="2" fillId="0" borderId="0" xfId="4" applyFont="1" applyFill="1" applyBorder="1" applyAlignment="1" applyProtection="1">
      <alignment shrinkToFit="1"/>
      <protection locked="0"/>
    </xf>
    <xf numFmtId="0" fontId="2" fillId="0" borderId="28" xfId="4" applyFont="1" applyFill="1" applyBorder="1" applyAlignment="1" applyProtection="1">
      <alignment shrinkToFit="1"/>
      <protection locked="0"/>
    </xf>
    <xf numFmtId="0" fontId="2" fillId="0" borderId="2" xfId="4" applyFont="1" applyFill="1" applyBorder="1" applyAlignment="1" applyProtection="1">
      <alignment shrinkToFit="1"/>
      <protection locked="0"/>
    </xf>
    <xf numFmtId="0" fontId="48" fillId="8" borderId="33" xfId="4" applyFont="1" applyFill="1" applyBorder="1" applyAlignment="1" applyProtection="1">
      <alignment horizontal="center" vertical="center"/>
      <protection locked="0"/>
    </xf>
    <xf numFmtId="0" fontId="41" fillId="0" borderId="34" xfId="4" applyFont="1" applyFill="1" applyBorder="1" applyAlignment="1" applyProtection="1">
      <alignment horizontal="left" vertical="center"/>
      <protection locked="0"/>
    </xf>
    <xf numFmtId="0" fontId="2" fillId="0" borderId="35" xfId="4" applyFont="1" applyFill="1" applyBorder="1" applyAlignment="1" applyProtection="1">
      <alignment vertical="center"/>
      <protection locked="0"/>
    </xf>
    <xf numFmtId="0" fontId="2" fillId="0" borderId="36" xfId="4" applyFont="1" applyFill="1" applyBorder="1" applyAlignment="1" applyProtection="1">
      <alignment vertical="center"/>
      <protection locked="0"/>
    </xf>
    <xf numFmtId="0" fontId="2" fillId="0" borderId="34" xfId="4" applyFont="1" applyFill="1" applyBorder="1" applyAlignment="1" applyProtection="1">
      <alignment vertical="center"/>
      <protection locked="0"/>
    </xf>
    <xf numFmtId="0" fontId="41" fillId="0" borderId="36" xfId="4" applyFont="1" applyFill="1" applyBorder="1" applyAlignment="1" applyProtection="1">
      <alignment horizontal="right" vertical="center"/>
      <protection locked="0"/>
    </xf>
    <xf numFmtId="0" fontId="34" fillId="0" borderId="0" xfId="4" applyFont="1" applyFill="1" applyBorder="1" applyAlignment="1" applyProtection="1">
      <alignment horizontal="center" vertical="center"/>
      <protection locked="0"/>
    </xf>
    <xf numFmtId="0" fontId="40" fillId="0" borderId="0" xfId="4" applyFont="1" applyFill="1" applyBorder="1" applyAlignment="1" applyProtection="1">
      <alignment horizontal="center" vertical="center"/>
      <protection locked="0"/>
    </xf>
    <xf numFmtId="0" fontId="40" fillId="0" borderId="22" xfId="4" applyFont="1" applyFill="1" applyBorder="1" applyAlignment="1" applyProtection="1">
      <alignment horizontal="center" vertical="center"/>
      <protection locked="0"/>
    </xf>
    <xf numFmtId="0" fontId="38" fillId="0" borderId="0" xfId="4" applyFont="1" applyFill="1" applyBorder="1" applyAlignment="1" applyProtection="1">
      <alignment vertical="center"/>
      <protection locked="0"/>
    </xf>
    <xf numFmtId="0" fontId="34" fillId="0" borderId="0" xfId="4" applyFont="1" applyFill="1" applyAlignment="1" applyProtection="1">
      <alignment horizontal="center" vertical="center" shrinkToFit="1"/>
      <protection locked="0"/>
    </xf>
    <xf numFmtId="0" fontId="39" fillId="0" borderId="0" xfId="4" applyFont="1" applyFill="1" applyBorder="1" applyAlignment="1" applyProtection="1">
      <alignment horizontal="center" vertical="center"/>
      <protection locked="0"/>
    </xf>
    <xf numFmtId="0" fontId="39" fillId="0" borderId="22" xfId="4" applyFont="1" applyFill="1" applyBorder="1" applyAlignment="1" applyProtection="1">
      <alignment horizontal="center" vertical="center"/>
      <protection locked="0"/>
    </xf>
    <xf numFmtId="0" fontId="2" fillId="0" borderId="37" xfId="4" applyFont="1" applyFill="1" applyBorder="1" applyProtection="1">
      <protection locked="0"/>
    </xf>
    <xf numFmtId="0" fontId="2" fillId="0" borderId="0" xfId="4" applyFont="1" applyFill="1" applyBorder="1" applyAlignment="1" applyProtection="1">
      <alignment horizontal="center"/>
      <protection locked="0"/>
    </xf>
    <xf numFmtId="0" fontId="37" fillId="0" borderId="38" xfId="4" applyFont="1" applyFill="1" applyBorder="1" applyAlignment="1" applyProtection="1">
      <alignment horizontal="left"/>
      <protection locked="0"/>
    </xf>
    <xf numFmtId="0" fontId="2" fillId="0" borderId="39" xfId="4" applyFont="1" applyFill="1" applyBorder="1" applyAlignment="1" applyProtection="1">
      <alignment horizontal="center"/>
      <protection locked="0"/>
    </xf>
    <xf numFmtId="0" fontId="37" fillId="0" borderId="40" xfId="4" applyFont="1" applyFill="1" applyBorder="1" applyAlignment="1" applyProtection="1">
      <alignment horizontal="left"/>
      <protection locked="0"/>
    </xf>
    <xf numFmtId="0" fontId="2" fillId="0" borderId="41" xfId="4" applyFont="1" applyFill="1" applyBorder="1" applyAlignment="1" applyProtection="1">
      <alignment horizontal="center"/>
      <protection locked="0"/>
    </xf>
    <xf numFmtId="0" fontId="2" fillId="0" borderId="40" xfId="4" applyFont="1" applyFill="1" applyBorder="1" applyProtection="1">
      <protection locked="0"/>
    </xf>
    <xf numFmtId="0" fontId="37" fillId="0" borderId="38" xfId="4" applyFont="1" applyFill="1" applyBorder="1" applyAlignment="1" applyProtection="1">
      <alignment horizontal="right"/>
      <protection locked="0"/>
    </xf>
    <xf numFmtId="0" fontId="36" fillId="0" borderId="38" xfId="4" applyFont="1" applyFill="1" applyBorder="1" applyAlignment="1" applyProtection="1">
      <alignment horizontal="left"/>
      <protection locked="0"/>
    </xf>
    <xf numFmtId="0" fontId="36" fillId="0" borderId="40" xfId="4" applyFont="1" applyFill="1" applyBorder="1" applyAlignment="1" applyProtection="1">
      <alignment horizontal="left"/>
      <protection locked="0"/>
    </xf>
    <xf numFmtId="0" fontId="36" fillId="0" borderId="38" xfId="4" applyFont="1" applyFill="1" applyBorder="1" applyAlignment="1" applyProtection="1">
      <alignment horizontal="right"/>
      <protection locked="0"/>
    </xf>
    <xf numFmtId="0" fontId="2" fillId="0" borderId="34" xfId="4" applyFont="1" applyFill="1" applyBorder="1" applyProtection="1">
      <protection locked="0"/>
    </xf>
    <xf numFmtId="0" fontId="2" fillId="0" borderId="35" xfId="4" applyFont="1" applyFill="1" applyBorder="1" applyProtection="1">
      <protection locked="0"/>
    </xf>
    <xf numFmtId="0" fontId="2" fillId="0" borderId="36" xfId="4" applyFont="1" applyFill="1" applyBorder="1" applyProtection="1">
      <protection locked="0"/>
    </xf>
    <xf numFmtId="0" fontId="2" fillId="0" borderId="42" xfId="4" applyFont="1" applyFill="1" applyBorder="1" applyAlignment="1" applyProtection="1">
      <alignment vertical="center"/>
      <protection locked="0"/>
    </xf>
    <xf numFmtId="0" fontId="27" fillId="0" borderId="0" xfId="0" applyNumberFormat="1" applyFont="1" applyAlignment="1" applyProtection="1">
      <alignment horizontal="right" vertical="center"/>
      <protection hidden="1"/>
    </xf>
    <xf numFmtId="0" fontId="27" fillId="0" borderId="0" xfId="2" applyNumberFormat="1" applyFont="1" applyAlignment="1" applyProtection="1">
      <alignment horizontal="left" vertical="center"/>
      <protection hidden="1"/>
    </xf>
    <xf numFmtId="0" fontId="29" fillId="0" borderId="0" xfId="0" applyNumberFormat="1" applyFont="1" applyAlignment="1" applyProtection="1">
      <alignment horizontal="left" vertical="center"/>
      <protection hidden="1"/>
    </xf>
    <xf numFmtId="14" fontId="22" fillId="0" borderId="0" xfId="0" applyNumberFormat="1" applyFont="1" applyAlignment="1" applyProtection="1">
      <alignment horizontal="center" vertical="center"/>
      <protection hidden="1"/>
    </xf>
    <xf numFmtId="0" fontId="22" fillId="0" borderId="0" xfId="0" applyNumberFormat="1" applyFont="1" applyAlignment="1" applyProtection="1">
      <alignment horizontal="center" vertical="center"/>
      <protection hidden="1"/>
    </xf>
    <xf numFmtId="0" fontId="26" fillId="0" borderId="0" xfId="0" applyNumberFormat="1" applyFont="1" applyAlignment="1" applyProtection="1">
      <alignment horizontal="left" vertical="center"/>
      <protection hidden="1"/>
    </xf>
    <xf numFmtId="0" fontId="58" fillId="0" borderId="0" xfId="0" applyFont="1" applyFill="1" applyAlignment="1" applyProtection="1">
      <alignment horizontal="left"/>
      <protection hidden="1"/>
    </xf>
    <xf numFmtId="0" fontId="29" fillId="0" borderId="0" xfId="0" applyNumberFormat="1" applyFont="1" applyFill="1" applyAlignment="1" applyProtection="1">
      <alignment horizontal="left" vertical="center"/>
      <protection hidden="1"/>
    </xf>
    <xf numFmtId="0" fontId="34" fillId="8" borderId="17" xfId="4" applyFont="1" applyFill="1" applyBorder="1" applyAlignment="1" applyProtection="1">
      <alignment horizontal="center" vertical="center"/>
      <protection hidden="1"/>
    </xf>
    <xf numFmtId="0" fontId="29" fillId="0" borderId="0" xfId="0" applyNumberFormat="1" applyFont="1" applyAlignment="1" applyProtection="1">
      <alignment vertical="center"/>
      <protection locked="0"/>
    </xf>
    <xf numFmtId="0" fontId="31"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protection locked="0"/>
    </xf>
    <xf numFmtId="0" fontId="59" fillId="0" borderId="11" xfId="6" applyNumberFormat="1" applyFont="1" applyFill="1" applyBorder="1" applyAlignment="1" applyProtection="1">
      <alignment horizontal="left" vertical="center"/>
      <protection locked="0"/>
    </xf>
    <xf numFmtId="0" fontId="59" fillId="0" borderId="9" xfId="6" applyNumberFormat="1" applyFont="1" applyFill="1" applyBorder="1" applyAlignment="1" applyProtection="1">
      <alignment horizontal="left" vertical="center"/>
      <protection locked="0"/>
    </xf>
    <xf numFmtId="0" fontId="59" fillId="0" borderId="14" xfId="6" applyNumberFormat="1" applyFont="1" applyFill="1" applyBorder="1" applyAlignment="1" applyProtection="1">
      <alignment horizontal="left" vertical="center"/>
      <protection locked="0"/>
    </xf>
    <xf numFmtId="0" fontId="70" fillId="0" borderId="0" xfId="0" applyFont="1"/>
    <xf numFmtId="0" fontId="71" fillId="0" borderId="0" xfId="0" applyFont="1"/>
    <xf numFmtId="0" fontId="70" fillId="0" borderId="0" xfId="0" applyFont="1" applyAlignment="1">
      <alignment horizontal="center"/>
    </xf>
    <xf numFmtId="0" fontId="55" fillId="0" borderId="0" xfId="0" applyNumberFormat="1" applyFont="1" applyAlignment="1" applyProtection="1">
      <alignment vertical="center" shrinkToFit="1"/>
      <protection locked="0"/>
    </xf>
    <xf numFmtId="0" fontId="2" fillId="0" borderId="0" xfId="0" applyNumberFormat="1" applyFont="1" applyAlignment="1" applyProtection="1">
      <alignment shrinkToFit="1"/>
      <protection locked="0"/>
    </xf>
    <xf numFmtId="0" fontId="2" fillId="0" borderId="0" xfId="0" applyNumberFormat="1" applyFont="1" applyAlignment="1" applyProtection="1">
      <alignment horizontal="center" shrinkToFit="1"/>
      <protection locked="0"/>
    </xf>
    <xf numFmtId="0" fontId="2" fillId="0" borderId="0" xfId="0" applyNumberFormat="1" applyFont="1" applyBorder="1" applyAlignment="1" applyProtection="1">
      <alignment shrinkToFit="1"/>
      <protection locked="0"/>
    </xf>
    <xf numFmtId="0" fontId="22" fillId="0" borderId="0" xfId="0" applyNumberFormat="1" applyFont="1" applyBorder="1" applyAlignment="1" applyProtection="1">
      <alignment shrinkToFit="1"/>
      <protection locked="0"/>
    </xf>
    <xf numFmtId="0" fontId="10" fillId="0" borderId="0" xfId="0"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9" fillId="0" borderId="0" xfId="0" applyNumberFormat="1" applyFont="1" applyFill="1" applyBorder="1" applyAlignment="1" applyProtection="1">
      <alignment horizontal="center" vertical="center" shrinkToFit="1"/>
      <protection locked="0"/>
    </xf>
    <xf numFmtId="0" fontId="63" fillId="0" borderId="0" xfId="0" applyNumberFormat="1" applyFont="1" applyFill="1" applyBorder="1" applyAlignment="1" applyProtection="1">
      <alignment horizontal="center" vertical="center" shrinkToFit="1"/>
      <protection locked="0"/>
    </xf>
    <xf numFmtId="0" fontId="13" fillId="0" borderId="0" xfId="0" applyNumberFormat="1" applyFont="1" applyBorder="1" applyAlignment="1" applyProtection="1">
      <alignment horizontal="center" shrinkToFit="1"/>
      <protection locked="0"/>
    </xf>
    <xf numFmtId="0" fontId="2" fillId="0" borderId="1" xfId="0" applyNumberFormat="1" applyFont="1" applyBorder="1" applyAlignment="1" applyProtection="1">
      <alignment horizontal="center" shrinkToFit="1"/>
      <protection locked="0"/>
    </xf>
    <xf numFmtId="0" fontId="10" fillId="0" borderId="1" xfId="0" applyNumberFormat="1" applyFont="1" applyFill="1" applyBorder="1" applyAlignment="1" applyProtection="1">
      <alignment horizontal="center" vertical="center" shrinkToFit="1"/>
      <protection locked="0"/>
    </xf>
    <xf numFmtId="0" fontId="11" fillId="0" borderId="1" xfId="0" applyNumberFormat="1" applyFont="1" applyBorder="1" applyAlignment="1" applyProtection="1">
      <alignment shrinkToFit="1"/>
      <protection locked="0"/>
    </xf>
    <xf numFmtId="0" fontId="18" fillId="0" borderId="0" xfId="0" applyNumberFormat="1" applyFont="1" applyAlignment="1" applyProtection="1">
      <alignment horizontal="center" shrinkToFit="1"/>
      <protection locked="0"/>
    </xf>
    <xf numFmtId="0" fontId="13" fillId="0" borderId="0" xfId="0" applyNumberFormat="1" applyFont="1" applyAlignment="1" applyProtection="1">
      <alignment horizontal="left" shrinkToFit="1"/>
      <protection locked="0"/>
    </xf>
    <xf numFmtId="0" fontId="13" fillId="0" borderId="0" xfId="0" applyNumberFormat="1" applyFont="1" applyAlignment="1" applyProtection="1">
      <alignment shrinkToFit="1"/>
      <protection locked="0"/>
    </xf>
    <xf numFmtId="0" fontId="18" fillId="0" borderId="0" xfId="0" applyNumberFormat="1" applyFont="1" applyFill="1" applyBorder="1" applyAlignment="1" applyProtection="1">
      <alignment shrinkToFit="1"/>
      <protection locked="0"/>
    </xf>
    <xf numFmtId="0" fontId="10" fillId="0" borderId="0" xfId="0" applyNumberFormat="1" applyFont="1" applyFill="1" applyBorder="1" applyAlignment="1" applyProtection="1">
      <alignment vertical="center" shrinkToFit="1"/>
      <protection locked="0"/>
    </xf>
    <xf numFmtId="0" fontId="14" fillId="9" borderId="0" xfId="0" applyNumberFormat="1" applyFont="1" applyFill="1" applyBorder="1" applyAlignment="1" applyProtection="1">
      <alignment horizontal="center" vertical="center" shrinkToFit="1"/>
      <protection locked="0"/>
    </xf>
    <xf numFmtId="0" fontId="8" fillId="6" borderId="0" xfId="0" applyNumberFormat="1" applyFont="1" applyFill="1" applyAlignment="1" applyProtection="1">
      <alignment horizontal="center" vertical="center" shrinkToFit="1"/>
      <protection locked="0"/>
    </xf>
    <xf numFmtId="0" fontId="18" fillId="2" borderId="1"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right" vertical="center" shrinkToFit="1"/>
      <protection locked="0"/>
    </xf>
    <xf numFmtId="0" fontId="21" fillId="0" borderId="0" xfId="0" applyNumberFormat="1" applyFont="1" applyAlignment="1" applyProtection="1">
      <alignment horizontal="center" vertical="center" shrinkToFit="1"/>
      <protection locked="0"/>
    </xf>
    <xf numFmtId="0" fontId="6" fillId="0" borderId="0" xfId="0" applyNumberFormat="1" applyFont="1" applyAlignment="1" applyProtection="1">
      <alignment horizontal="left" vertical="center" shrinkToFit="1"/>
      <protection locked="0"/>
    </xf>
    <xf numFmtId="0" fontId="13" fillId="0" borderId="0" xfId="0" applyNumberFormat="1" applyFont="1" applyAlignment="1" applyProtection="1">
      <alignment horizontal="right" vertical="center" shrinkToFit="1"/>
      <protection locked="0"/>
    </xf>
    <xf numFmtId="0" fontId="21" fillId="0" borderId="0" xfId="0" applyNumberFormat="1" applyFont="1" applyAlignment="1" applyProtection="1">
      <alignment horizontal="right" vertical="center" shrinkToFit="1"/>
      <protection locked="0"/>
    </xf>
    <xf numFmtId="0" fontId="6" fillId="0" borderId="0" xfId="0" applyNumberFormat="1" applyFont="1" applyAlignment="1" applyProtection="1">
      <alignment horizontal="right" vertical="center" shrinkToFit="1"/>
      <protection locked="0"/>
    </xf>
    <xf numFmtId="0" fontId="50" fillId="10" borderId="22" xfId="5" applyNumberFormat="1" applyFont="1" applyFill="1" applyBorder="1" applyAlignment="1" applyProtection="1">
      <alignment horizontal="center" vertical="center" shrinkToFit="1"/>
      <protection locked="0"/>
    </xf>
    <xf numFmtId="0" fontId="13" fillId="0" borderId="0" xfId="0" applyNumberFormat="1" applyFont="1" applyBorder="1" applyAlignment="1" applyProtection="1">
      <alignment horizontal="center" vertical="center" shrinkToFit="1"/>
      <protection locked="0"/>
    </xf>
    <xf numFmtId="0" fontId="6" fillId="0" borderId="0" xfId="0" applyNumberFormat="1" applyFont="1" applyAlignment="1" applyProtection="1">
      <alignment horizontal="center" vertical="center" shrinkToFit="1"/>
      <protection locked="0"/>
    </xf>
    <xf numFmtId="0" fontId="32" fillId="0" borderId="0" xfId="0" applyNumberFormat="1" applyFont="1" applyBorder="1" applyAlignment="1" applyProtection="1">
      <alignment horizontal="left" vertical="center" shrinkToFit="1"/>
      <protection locked="0"/>
    </xf>
    <xf numFmtId="0" fontId="17" fillId="3" borderId="2" xfId="0" applyNumberFormat="1" applyFont="1" applyFill="1" applyBorder="1" applyAlignment="1" applyProtection="1">
      <alignment horizontal="center" vertical="center" shrinkToFit="1"/>
      <protection locked="0"/>
    </xf>
    <xf numFmtId="0" fontId="20" fillId="6" borderId="0" xfId="0" applyNumberFormat="1" applyFont="1" applyFill="1" applyAlignment="1" applyProtection="1">
      <alignment horizontal="center" vertical="center" shrinkToFit="1"/>
      <protection locked="0"/>
    </xf>
    <xf numFmtId="0" fontId="32" fillId="8" borderId="22" xfId="5" applyNumberFormat="1" applyFont="1" applyFill="1" applyBorder="1" applyAlignment="1" applyProtection="1">
      <alignment horizontal="center" vertical="center" shrinkToFit="1"/>
      <protection locked="0"/>
    </xf>
    <xf numFmtId="0" fontId="32" fillId="0" borderId="22" xfId="5" applyNumberFormat="1" applyFont="1" applyBorder="1" applyAlignment="1" applyProtection="1">
      <alignment horizontal="left" vertical="center" shrinkToFit="1"/>
      <protection hidden="1"/>
    </xf>
    <xf numFmtId="0" fontId="8" fillId="6" borderId="1" xfId="0" applyNumberFormat="1" applyFont="1" applyFill="1" applyBorder="1" applyAlignment="1" applyProtection="1">
      <alignment horizontal="center" vertical="center" shrinkToFit="1"/>
      <protection locked="0"/>
    </xf>
    <xf numFmtId="0" fontId="6" fillId="0" borderId="0" xfId="0" applyNumberFormat="1" applyFont="1" applyBorder="1" applyAlignment="1" applyProtection="1">
      <alignment horizontal="left" vertical="center" shrinkToFit="1"/>
      <protection locked="0"/>
    </xf>
    <xf numFmtId="0" fontId="13" fillId="0" borderId="2" xfId="0" applyNumberFormat="1" applyFont="1" applyBorder="1" applyAlignment="1" applyProtection="1">
      <alignment horizontal="right" vertical="center" shrinkToFit="1"/>
      <protection locked="0"/>
    </xf>
    <xf numFmtId="0" fontId="21" fillId="2" borderId="1" xfId="0" applyNumberFormat="1" applyFont="1" applyFill="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left" vertical="center" shrinkToFit="1"/>
      <protection locked="0"/>
    </xf>
    <xf numFmtId="0" fontId="11" fillId="0" borderId="3" xfId="0" applyNumberFormat="1" applyFont="1" applyBorder="1" applyAlignment="1" applyProtection="1">
      <alignment horizontal="right" vertical="center" shrinkToFit="1"/>
      <protection locked="0"/>
    </xf>
    <xf numFmtId="0" fontId="15" fillId="3" borderId="2" xfId="0" applyNumberFormat="1" applyFont="1" applyFill="1" applyBorder="1" applyAlignment="1" applyProtection="1">
      <alignment horizontal="center" vertical="center" shrinkToFit="1"/>
      <protection locked="0"/>
    </xf>
    <xf numFmtId="0" fontId="21" fillId="0" borderId="0" xfId="0" applyNumberFormat="1" applyFont="1" applyBorder="1" applyAlignment="1" applyProtection="1">
      <alignment horizontal="center" vertical="center" shrinkToFit="1"/>
      <protection locked="0"/>
    </xf>
    <xf numFmtId="0" fontId="6" fillId="0" borderId="0" xfId="0" applyNumberFormat="1" applyFont="1" applyBorder="1" applyAlignment="1" applyProtection="1">
      <alignment horizontal="right" vertical="center" shrinkToFit="1"/>
      <protection locked="0"/>
    </xf>
    <xf numFmtId="0" fontId="20" fillId="6" borderId="1" xfId="0" applyNumberFormat="1" applyFont="1" applyFill="1" applyBorder="1" applyAlignment="1" applyProtection="1">
      <alignment horizontal="center" vertical="center" shrinkToFit="1"/>
      <protection locked="0"/>
    </xf>
    <xf numFmtId="0" fontId="20"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vertical="center" shrinkToFit="1"/>
      <protection locked="0"/>
    </xf>
    <xf numFmtId="0" fontId="3" fillId="0" borderId="2" xfId="0" applyNumberFormat="1" applyFont="1" applyFill="1" applyBorder="1" applyAlignment="1" applyProtection="1">
      <alignment vertical="center" shrinkToFit="1"/>
      <protection locked="0"/>
    </xf>
    <xf numFmtId="0" fontId="20" fillId="0" borderId="0" xfId="0" applyNumberFormat="1" applyFont="1" applyFill="1" applyBorder="1" applyAlignment="1" applyProtection="1">
      <alignment horizontal="right" vertical="center" shrinkToFit="1"/>
      <protection locked="0"/>
    </xf>
    <xf numFmtId="0" fontId="21" fillId="2" borderId="0"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left" vertical="center" shrinkToFit="1"/>
      <protection locked="0"/>
    </xf>
    <xf numFmtId="0" fontId="13" fillId="2" borderId="0" xfId="0" applyNumberFormat="1" applyFont="1" applyFill="1" applyBorder="1" applyAlignment="1" applyProtection="1">
      <alignment horizontal="right" vertical="center" shrinkToFit="1"/>
      <protection locked="0"/>
    </xf>
    <xf numFmtId="0" fontId="21"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left" vertical="center" shrinkToFit="1"/>
      <protection locked="0"/>
    </xf>
    <xf numFmtId="0" fontId="13" fillId="0" borderId="2" xfId="0" applyNumberFormat="1" applyFont="1" applyFill="1" applyBorder="1" applyAlignment="1" applyProtection="1">
      <alignment horizontal="right" vertical="center" shrinkToFit="1"/>
      <protection locked="0"/>
    </xf>
    <xf numFmtId="0" fontId="21" fillId="2" borderId="1" xfId="0" applyNumberFormat="1" applyFont="1" applyFill="1" applyBorder="1" applyAlignment="1" applyProtection="1">
      <alignment horizontal="right" vertical="center" shrinkToFit="1"/>
      <protection locked="0"/>
    </xf>
    <xf numFmtId="0" fontId="6" fillId="2" borderId="1" xfId="0" applyNumberFormat="1" applyFont="1" applyFill="1" applyBorder="1" applyAlignment="1" applyProtection="1">
      <alignment horizontal="right" vertical="center" shrinkToFit="1"/>
      <protection locked="0"/>
    </xf>
    <xf numFmtId="0" fontId="13" fillId="0" borderId="0" xfId="0" applyNumberFormat="1" applyFont="1" applyBorder="1" applyAlignment="1" applyProtection="1">
      <alignment horizontal="right" vertical="center" shrinkToFit="1"/>
      <protection locked="0"/>
    </xf>
    <xf numFmtId="0" fontId="21" fillId="0" borderId="0" xfId="0" applyNumberFormat="1" applyFont="1" applyFill="1" applyBorder="1" applyAlignment="1" applyProtection="1">
      <alignment horizontal="right" vertical="center" shrinkToFit="1"/>
      <protection locked="0"/>
    </xf>
    <xf numFmtId="0" fontId="6" fillId="0" borderId="2" xfId="0" applyNumberFormat="1" applyFont="1" applyFill="1" applyBorder="1" applyAlignment="1" applyProtection="1">
      <alignment horizontal="right" vertical="center" shrinkToFit="1"/>
      <protection locked="0"/>
    </xf>
    <xf numFmtId="0" fontId="6" fillId="0" borderId="0" xfId="0" applyNumberFormat="1" applyFont="1" applyFill="1" applyBorder="1" applyAlignment="1" applyProtection="1">
      <alignment horizontal="right" vertical="center" shrinkToFit="1"/>
      <protection locked="0"/>
    </xf>
    <xf numFmtId="0" fontId="9" fillId="0" borderId="2" xfId="0" applyNumberFormat="1" applyFont="1" applyFill="1" applyBorder="1" applyAlignment="1" applyProtection="1">
      <alignment vertical="center" shrinkToFit="1"/>
      <protection locked="0"/>
    </xf>
    <xf numFmtId="0" fontId="21" fillId="0" borderId="6"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right" vertical="center" shrinkToFit="1"/>
      <protection locked="0"/>
    </xf>
    <xf numFmtId="0" fontId="3" fillId="0" borderId="0" xfId="0" applyNumberFormat="1" applyFont="1" applyFill="1" applyBorder="1" applyAlignment="1" applyProtection="1">
      <alignment vertical="center" shrinkToFit="1"/>
      <protection locked="0"/>
    </xf>
    <xf numFmtId="0" fontId="13" fillId="0" borderId="0" xfId="0" applyNumberFormat="1" applyFont="1" applyFill="1" applyBorder="1" applyAlignment="1" applyProtection="1">
      <alignment horizontal="right" vertical="center" shrinkToFit="1"/>
      <protection locked="0"/>
    </xf>
    <xf numFmtId="0" fontId="21" fillId="2" borderId="0" xfId="0" applyNumberFormat="1" applyFont="1" applyFill="1" applyBorder="1" applyAlignment="1" applyProtection="1">
      <alignment horizontal="right" vertical="center" shrinkToFit="1"/>
      <protection locked="0"/>
    </xf>
    <xf numFmtId="0" fontId="6" fillId="2" borderId="5" xfId="0" applyNumberFormat="1" applyFont="1" applyFill="1" applyBorder="1" applyAlignment="1" applyProtection="1">
      <alignment horizontal="right" vertical="center" shrinkToFit="1"/>
      <protection locked="0"/>
    </xf>
    <xf numFmtId="0" fontId="6" fillId="0" borderId="1" xfId="0" applyNumberFormat="1" applyFont="1" applyBorder="1" applyAlignment="1" applyProtection="1">
      <alignment horizontal="center" vertical="center" shrinkToFit="1"/>
      <protection locked="0"/>
    </xf>
    <xf numFmtId="0" fontId="6" fillId="2" borderId="0" xfId="0" applyNumberFormat="1" applyFont="1" applyFill="1" applyBorder="1" applyAlignment="1" applyProtection="1">
      <alignment horizontal="right" vertical="center" shrinkToFit="1"/>
      <protection locked="0"/>
    </xf>
    <xf numFmtId="0" fontId="20" fillId="6" borderId="0" xfId="0" applyNumberFormat="1" applyFont="1" applyFill="1" applyBorder="1" applyAlignment="1" applyProtection="1">
      <alignment horizontal="center" vertical="center" shrinkToFit="1"/>
      <protection locked="0"/>
    </xf>
    <xf numFmtId="0" fontId="10" fillId="0" borderId="2" xfId="0" applyNumberFormat="1" applyFont="1" applyFill="1" applyBorder="1" applyAlignment="1" applyProtection="1">
      <alignment vertical="center" shrinkToFit="1"/>
      <protection locked="0"/>
    </xf>
    <xf numFmtId="0" fontId="63" fillId="0" borderId="0" xfId="0" applyNumberFormat="1" applyFont="1" applyFill="1" applyBorder="1" applyAlignment="1" applyProtection="1">
      <alignment vertical="center" shrinkToFit="1"/>
      <protection locked="0"/>
    </xf>
    <xf numFmtId="0" fontId="63" fillId="0" borderId="2" xfId="0" applyNumberFormat="1" applyFont="1" applyFill="1" applyBorder="1" applyAlignment="1" applyProtection="1">
      <alignment vertical="center" shrinkToFit="1"/>
      <protection locked="0"/>
    </xf>
    <xf numFmtId="16" fontId="50" fillId="10" borderId="22" xfId="5" applyNumberFormat="1" applyFont="1" applyFill="1" applyBorder="1" applyAlignment="1" applyProtection="1">
      <alignment horizontal="center" vertical="center" shrinkToFit="1"/>
      <protection hidden="1"/>
    </xf>
    <xf numFmtId="0" fontId="13" fillId="0" borderId="0" xfId="0" applyNumberFormat="1" applyFont="1" applyFill="1" applyBorder="1" applyAlignment="1" applyProtection="1">
      <alignment horizontal="center" vertical="center" shrinkToFit="1"/>
      <protection locked="0"/>
    </xf>
    <xf numFmtId="0" fontId="6" fillId="0" borderId="1" xfId="0" applyNumberFormat="1" applyFont="1" applyFill="1" applyBorder="1" applyAlignment="1" applyProtection="1">
      <alignment horizontal="center" vertical="center" shrinkToFit="1"/>
      <protection locked="0"/>
    </xf>
    <xf numFmtId="0" fontId="6" fillId="0" borderId="1" xfId="0" applyNumberFormat="1" applyFont="1" applyFill="1" applyBorder="1" applyAlignment="1" applyProtection="1">
      <alignment horizontal="left" vertical="center" shrinkToFit="1"/>
      <protection locked="0"/>
    </xf>
    <xf numFmtId="0" fontId="17" fillId="0" borderId="1" xfId="0" applyNumberFormat="1" applyFont="1" applyFill="1" applyBorder="1" applyAlignment="1" applyProtection="1">
      <alignment horizontal="center" vertical="center" shrinkToFit="1"/>
      <protection locked="0"/>
    </xf>
    <xf numFmtId="0" fontId="65" fillId="11" borderId="0"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pplyProtection="1">
      <alignment horizontal="left" vertical="center" shrinkToFit="1"/>
      <protection locked="0"/>
    </xf>
    <xf numFmtId="0" fontId="15" fillId="0" borderId="2" xfId="0" applyNumberFormat="1" applyFont="1" applyFill="1" applyBorder="1" applyAlignment="1" applyProtection="1">
      <alignment horizontal="center" vertical="center" shrinkToFit="1"/>
      <protection locked="0"/>
    </xf>
    <xf numFmtId="0" fontId="50" fillId="10" borderId="22" xfId="5" applyNumberFormat="1" applyFont="1" applyFill="1" applyBorder="1" applyAlignment="1" applyProtection="1">
      <alignment horizontal="center" vertical="center" shrinkToFit="1"/>
      <protection hidden="1"/>
    </xf>
    <xf numFmtId="0" fontId="14"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left" vertical="center" shrinkToFit="1"/>
      <protection locked="0"/>
    </xf>
    <xf numFmtId="0" fontId="23" fillId="0" borderId="0" xfId="2" applyNumberFormat="1" applyFont="1" applyAlignment="1" applyProtection="1">
      <alignment horizontal="left" vertical="center" shrinkToFit="1"/>
      <protection hidden="1"/>
    </xf>
    <xf numFmtId="0" fontId="11" fillId="0" borderId="0" xfId="2" applyNumberFormat="1" applyFont="1" applyAlignment="1" applyProtection="1">
      <alignment horizontal="left" vertical="center" shrinkToFit="1"/>
      <protection locked="0"/>
    </xf>
    <xf numFmtId="0" fontId="11" fillId="0" borderId="0" xfId="2" applyNumberFormat="1" applyFont="1" applyAlignment="1" applyProtection="1">
      <alignment horizontal="center" vertical="center" shrinkToFit="1"/>
      <protection locked="0"/>
    </xf>
    <xf numFmtId="0" fontId="23" fillId="0" borderId="0" xfId="0" applyNumberFormat="1" applyFont="1" applyAlignment="1" applyProtection="1">
      <alignment horizontal="right" vertical="center" shrinkToFit="1"/>
      <protection hidden="1"/>
    </xf>
    <xf numFmtId="0" fontId="13" fillId="0" borderId="0" xfId="0" applyNumberFormat="1" applyFont="1" applyAlignment="1" applyProtection="1">
      <alignment horizontal="center" vertical="center" shrinkToFit="1"/>
      <protection locked="0"/>
    </xf>
    <xf numFmtId="0" fontId="11" fillId="0" borderId="0" xfId="0" applyNumberFormat="1" applyFont="1" applyAlignment="1" applyProtection="1">
      <alignment horizontal="right" vertical="center" shrinkToFit="1"/>
      <protection locked="0"/>
    </xf>
    <xf numFmtId="0" fontId="25" fillId="0" borderId="0" xfId="0" applyNumberFormat="1" applyFont="1" applyAlignment="1" applyProtection="1">
      <alignment shrinkToFit="1"/>
      <protection locked="0"/>
    </xf>
    <xf numFmtId="0" fontId="5" fillId="0" borderId="1"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15" fillId="9" borderId="0" xfId="0" applyNumberFormat="1" applyFont="1" applyFill="1" applyBorder="1" applyAlignment="1" applyProtection="1">
      <alignment horizontal="center" vertical="center" shrinkToFit="1"/>
      <protection locked="0"/>
    </xf>
    <xf numFmtId="0" fontId="66" fillId="11" borderId="2" xfId="0" applyNumberFormat="1" applyFont="1" applyFill="1" applyBorder="1" applyAlignment="1" applyProtection="1">
      <alignment horizontal="center" vertical="center" shrinkToFit="1"/>
      <protection locked="0"/>
    </xf>
    <xf numFmtId="0" fontId="6" fillId="0" borderId="0" xfId="0" applyNumberFormat="1" applyFont="1" applyBorder="1" applyAlignment="1" applyProtection="1">
      <alignment horizontal="center" vertical="center" shrinkToFit="1"/>
      <protection locked="0"/>
    </xf>
    <xf numFmtId="0" fontId="17" fillId="9" borderId="0" xfId="0" applyNumberFormat="1" applyFont="1" applyFill="1" applyBorder="1" applyAlignment="1" applyProtection="1">
      <alignment horizontal="center" vertical="center" shrinkToFit="1"/>
      <protection locked="0"/>
    </xf>
    <xf numFmtId="0" fontId="6" fillId="0" borderId="1" xfId="0" applyNumberFormat="1" applyFont="1" applyBorder="1" applyAlignment="1" applyProtection="1">
      <alignment horizontal="left" vertical="center" shrinkToFit="1"/>
      <protection locked="0"/>
    </xf>
    <xf numFmtId="0" fontId="11" fillId="0" borderId="1" xfId="0" applyNumberFormat="1" applyFont="1" applyBorder="1" applyAlignment="1" applyProtection="1">
      <alignment horizontal="right" vertical="center" shrinkToFit="1"/>
      <protection locked="0"/>
    </xf>
    <xf numFmtId="0" fontId="15" fillId="0" borderId="0" xfId="0" applyNumberFormat="1" applyFont="1" applyFill="1" applyBorder="1" applyAlignment="1" applyProtection="1">
      <alignment horizontal="left" vertical="center" shrinkToFit="1"/>
      <protection locked="0"/>
    </xf>
    <xf numFmtId="0" fontId="66" fillId="11" borderId="0" xfId="0" applyNumberFormat="1" applyFont="1" applyFill="1" applyBorder="1" applyAlignment="1" applyProtection="1">
      <alignment horizontal="center" vertical="center" shrinkToFit="1"/>
      <protection locked="0"/>
    </xf>
    <xf numFmtId="0" fontId="20" fillId="6" borderId="7" xfId="0" applyNumberFormat="1" applyFont="1" applyFill="1" applyBorder="1" applyAlignment="1" applyProtection="1">
      <alignment horizontal="center" vertical="center" shrinkToFit="1"/>
      <protection locked="0"/>
    </xf>
    <xf numFmtId="0" fontId="21" fillId="2" borderId="6" xfId="0" applyNumberFormat="1" applyFont="1" applyFill="1" applyBorder="1" applyAlignment="1" applyProtection="1">
      <alignment horizontal="right" vertical="center" shrinkToFit="1"/>
      <protection locked="0"/>
    </xf>
    <xf numFmtId="0" fontId="7" fillId="0" borderId="0" xfId="0" applyNumberFormat="1" applyFont="1" applyFill="1" applyBorder="1" applyAlignment="1" applyProtection="1">
      <alignment vertical="center" shrinkToFit="1"/>
      <protection locked="0"/>
    </xf>
    <xf numFmtId="0" fontId="65" fillId="11" borderId="2" xfId="0" applyNumberFormat="1" applyFont="1" applyFill="1" applyBorder="1" applyAlignment="1" applyProtection="1">
      <alignment horizontal="center" vertical="center" shrinkToFit="1"/>
      <protection locked="0"/>
    </xf>
    <xf numFmtId="0" fontId="13" fillId="0" borderId="0" xfId="0" applyNumberFormat="1" applyFont="1" applyBorder="1" applyAlignment="1" applyProtection="1">
      <alignment horizontal="left" vertical="center" shrinkToFit="1"/>
      <protection locked="0"/>
    </xf>
    <xf numFmtId="0" fontId="6" fillId="0" borderId="0" xfId="0" applyNumberFormat="1" applyFont="1" applyFill="1" applyBorder="1" applyAlignment="1" applyProtection="1">
      <alignment vertical="center" shrinkToFit="1"/>
      <protection locked="0"/>
    </xf>
    <xf numFmtId="0" fontId="21" fillId="0" borderId="0" xfId="0" applyNumberFormat="1" applyFont="1" applyBorder="1" applyAlignment="1" applyProtection="1">
      <alignment horizontal="right" vertical="center" shrinkToFit="1"/>
      <protection locked="0"/>
    </xf>
    <xf numFmtId="0" fontId="6" fillId="0" borderId="0" xfId="0" applyNumberFormat="1" applyFont="1" applyBorder="1" applyAlignment="1" applyProtection="1">
      <alignment vertical="center" shrinkToFit="1"/>
      <protection locked="0"/>
    </xf>
    <xf numFmtId="0" fontId="6" fillId="0" borderId="0" xfId="0" applyNumberFormat="1" applyFont="1" applyFill="1" applyBorder="1" applyAlignment="1" applyProtection="1">
      <alignment horizontal="center" vertical="center" shrinkToFit="1"/>
      <protection locked="0"/>
    </xf>
    <xf numFmtId="0" fontId="11" fillId="0" borderId="1" xfId="0" applyNumberFormat="1" applyFont="1" applyFill="1" applyBorder="1" applyAlignment="1" applyProtection="1">
      <alignment horizontal="right" vertical="center" shrinkToFit="1"/>
      <protection locked="0"/>
    </xf>
    <xf numFmtId="0" fontId="15" fillId="0" borderId="4" xfId="0" applyNumberFormat="1" applyFont="1" applyFill="1" applyBorder="1" applyAlignment="1" applyProtection="1">
      <alignment horizontal="left" vertical="center" shrinkToFit="1"/>
      <protection locked="0"/>
    </xf>
    <xf numFmtId="0" fontId="50" fillId="0" borderId="0" xfId="5" applyNumberFormat="1" applyFont="1" applyFill="1" applyBorder="1" applyAlignment="1" applyProtection="1">
      <alignment horizontal="center" vertical="center" shrinkToFit="1"/>
      <protection locked="0"/>
    </xf>
    <xf numFmtId="0" fontId="32" fillId="0" borderId="0" xfId="5" applyNumberFormat="1" applyFont="1" applyFill="1" applyBorder="1" applyAlignment="1" applyProtection="1">
      <alignment horizontal="center" vertical="center" shrinkToFit="1"/>
      <protection locked="0"/>
    </xf>
    <xf numFmtId="0" fontId="32" fillId="0" borderId="0" xfId="5" applyNumberFormat="1" applyFont="1" applyFill="1" applyBorder="1" applyAlignment="1" applyProtection="1">
      <alignment horizontal="left" vertical="center" shrinkToFit="1"/>
      <protection locked="0"/>
    </xf>
    <xf numFmtId="0" fontId="2" fillId="0" borderId="0" xfId="0" applyNumberFormat="1" applyFont="1" applyFill="1" applyBorder="1" applyAlignment="1" applyProtection="1">
      <alignment shrinkToFit="1"/>
      <protection locked="0"/>
    </xf>
    <xf numFmtId="0" fontId="21" fillId="0" borderId="0" xfId="0" applyNumberFormat="1" applyFont="1" applyFill="1" applyBorder="1" applyAlignment="1" applyProtection="1">
      <alignment horizontal="left" vertical="center" shrinkToFit="1"/>
      <protection locked="0"/>
    </xf>
    <xf numFmtId="0" fontId="15" fillId="0" borderId="0" xfId="0" applyNumberFormat="1" applyFont="1" applyFill="1" applyBorder="1" applyAlignment="1" applyProtection="1">
      <alignment horizontal="center" vertical="center" shrinkToFit="1"/>
      <protection locked="0"/>
    </xf>
    <xf numFmtId="0" fontId="21" fillId="0" borderId="1"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left" vertical="center" shrinkToFit="1"/>
      <protection locked="0"/>
    </xf>
    <xf numFmtId="0" fontId="20" fillId="5" borderId="0" xfId="0" applyNumberFormat="1" applyFont="1" applyFill="1" applyBorder="1" applyAlignment="1" applyProtection="1">
      <alignment horizontal="center" vertical="center" shrinkToFit="1"/>
      <protection locked="0"/>
    </xf>
    <xf numFmtId="0" fontId="9" fillId="5" borderId="4" xfId="0" applyNumberFormat="1" applyFont="1" applyFill="1" applyBorder="1" applyAlignment="1" applyProtection="1">
      <alignment horizontal="left" vertical="center" shrinkToFit="1"/>
      <protection hidden="1"/>
    </xf>
    <xf numFmtId="0" fontId="9" fillId="5" borderId="5" xfId="0" applyNumberFormat="1" applyFont="1" applyFill="1" applyBorder="1" applyAlignment="1" applyProtection="1">
      <alignment horizontal="left" vertical="center" shrinkToFit="1"/>
      <protection locked="0"/>
    </xf>
    <xf numFmtId="0" fontId="20" fillId="5" borderId="7" xfId="0" applyNumberFormat="1" applyFont="1" applyFill="1" applyBorder="1" applyAlignment="1" applyProtection="1">
      <alignment horizontal="center" vertical="center" shrinkToFit="1"/>
      <protection locked="0"/>
    </xf>
    <xf numFmtId="0" fontId="9" fillId="5" borderId="1" xfId="0" applyNumberFormat="1" applyFont="1" applyFill="1" applyBorder="1" applyAlignment="1" applyProtection="1">
      <alignment horizontal="left" vertical="center" shrinkToFit="1"/>
      <protection hidden="1"/>
    </xf>
    <xf numFmtId="0" fontId="9" fillId="5" borderId="1" xfId="0" applyNumberFormat="1" applyFont="1" applyFill="1" applyBorder="1" applyAlignment="1" applyProtection="1">
      <alignment vertical="center" shrinkToFit="1"/>
      <protection locked="0"/>
    </xf>
    <xf numFmtId="0" fontId="20" fillId="5" borderId="1" xfId="0" applyNumberFormat="1" applyFont="1" applyFill="1" applyBorder="1" applyAlignment="1" applyProtection="1">
      <alignment horizontal="center" vertical="center" shrinkToFit="1"/>
      <protection locked="0"/>
    </xf>
    <xf numFmtId="0" fontId="9" fillId="5" borderId="19" xfId="0" applyNumberFormat="1" applyFont="1" applyFill="1" applyBorder="1" applyAlignment="1" applyProtection="1">
      <alignment horizontal="left" vertical="center" shrinkToFit="1"/>
      <protection locked="0"/>
    </xf>
    <xf numFmtId="49" fontId="7" fillId="2" borderId="5" xfId="0" applyNumberFormat="1" applyFont="1" applyFill="1" applyBorder="1" applyAlignment="1" applyProtection="1">
      <alignment vertical="center" shrinkToFit="1"/>
      <protection locked="0"/>
    </xf>
    <xf numFmtId="0" fontId="9" fillId="5" borderId="1" xfId="0" applyNumberFormat="1" applyFont="1" applyFill="1" applyBorder="1" applyAlignment="1" applyProtection="1">
      <alignment horizontal="left" vertical="center" shrinkToFit="1"/>
      <protection locked="0"/>
    </xf>
    <xf numFmtId="0" fontId="6" fillId="0" borderId="2" xfId="0" applyNumberFormat="1" applyFont="1" applyFill="1" applyBorder="1" applyAlignment="1" applyProtection="1">
      <alignment vertical="center" shrinkToFit="1"/>
      <protection locked="0"/>
    </xf>
    <xf numFmtId="0" fontId="6" fillId="0" borderId="2" xfId="0" applyNumberFormat="1" applyFont="1" applyBorder="1" applyAlignment="1" applyProtection="1">
      <alignment horizontal="left" vertical="center" shrinkToFit="1"/>
      <protection locked="0"/>
    </xf>
    <xf numFmtId="0" fontId="65" fillId="11" borderId="0" xfId="0" applyNumberFormat="1" applyFont="1" applyFill="1" applyAlignment="1" applyProtection="1">
      <alignment horizontal="center" vertical="center" shrinkToFit="1"/>
      <protection locked="0"/>
    </xf>
    <xf numFmtId="0" fontId="6" fillId="2" borderId="4" xfId="0" applyNumberFormat="1" applyFont="1" applyFill="1" applyBorder="1" applyAlignment="1" applyProtection="1">
      <alignment horizontal="right" vertical="center" shrinkToFit="1"/>
      <protection locked="0"/>
    </xf>
    <xf numFmtId="0" fontId="56" fillId="0" borderId="0" xfId="0" applyNumberFormat="1" applyFont="1" applyFill="1" applyBorder="1" applyAlignment="1" applyProtection="1">
      <alignment horizontal="center" vertical="center" shrinkToFit="1"/>
      <protection locked="0"/>
    </xf>
    <xf numFmtId="0" fontId="17" fillId="0" borderId="2"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vertical="center" shrinkToFit="1"/>
      <protection locked="0"/>
    </xf>
    <xf numFmtId="0" fontId="21" fillId="12" borderId="6" xfId="0" applyNumberFormat="1" applyFont="1" applyFill="1" applyBorder="1" applyAlignment="1" applyProtection="1">
      <alignment horizontal="center" vertical="center" shrinkToFit="1"/>
      <protection locked="0"/>
    </xf>
    <xf numFmtId="0" fontId="7" fillId="12" borderId="0" xfId="0" applyNumberFormat="1" applyFont="1" applyFill="1" applyBorder="1" applyAlignment="1" applyProtection="1">
      <alignment horizontal="left" vertical="center" shrinkToFit="1"/>
      <protection locked="0"/>
    </xf>
    <xf numFmtId="0" fontId="15" fillId="12" borderId="0"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center" vertical="center" shrinkToFit="1"/>
      <protection locked="0"/>
    </xf>
    <xf numFmtId="0" fontId="56" fillId="11" borderId="2" xfId="0" applyNumberFormat="1" applyFont="1" applyFill="1" applyBorder="1" applyAlignment="1" applyProtection="1">
      <alignment horizontal="center" vertical="center" shrinkToFit="1"/>
      <protection locked="0"/>
    </xf>
    <xf numFmtId="0" fontId="8" fillId="6" borderId="4" xfId="0" applyNumberFormat="1" applyFont="1" applyFill="1" applyBorder="1" applyAlignment="1" applyProtection="1">
      <alignment horizontal="center" vertical="center" shrinkToFit="1"/>
      <protection locked="0"/>
    </xf>
    <xf numFmtId="49" fontId="7" fillId="0" borderId="2" xfId="0" applyNumberFormat="1" applyFont="1" applyFill="1" applyBorder="1" applyAlignment="1" applyProtection="1">
      <alignment vertical="center" shrinkToFit="1"/>
      <protection locked="0"/>
    </xf>
    <xf numFmtId="0" fontId="21" fillId="12" borderId="0" xfId="0" applyNumberFormat="1" applyFont="1" applyFill="1" applyBorder="1" applyAlignment="1" applyProtection="1">
      <alignment horizontal="center" vertical="center" shrinkToFit="1"/>
      <protection locked="0"/>
    </xf>
    <xf numFmtId="0" fontId="63" fillId="0" borderId="4" xfId="0" applyNumberFormat="1" applyFont="1" applyFill="1" applyBorder="1" applyAlignment="1" applyProtection="1">
      <alignment vertical="center" shrinkToFit="1"/>
      <protection locked="0"/>
    </xf>
    <xf numFmtId="0" fontId="7" fillId="12" borderId="4" xfId="0" applyNumberFormat="1" applyFont="1" applyFill="1" applyBorder="1" applyAlignment="1" applyProtection="1">
      <alignment horizontal="left" vertical="center" shrinkToFit="1"/>
      <protection locked="0"/>
    </xf>
    <xf numFmtId="0" fontId="15" fillId="12" borderId="5" xfId="0" applyNumberFormat="1" applyFont="1" applyFill="1" applyBorder="1" applyAlignment="1" applyProtection="1">
      <alignment horizontal="center" vertical="center" shrinkToFit="1"/>
      <protection locked="0"/>
    </xf>
    <xf numFmtId="0" fontId="9" fillId="0" borderId="2" xfId="0" applyNumberFormat="1" applyFont="1" applyFill="1" applyBorder="1" applyAlignment="1" applyProtection="1">
      <alignment horizontal="left" vertical="center" shrinkToFit="1"/>
      <protection locked="0"/>
    </xf>
    <xf numFmtId="0" fontId="50" fillId="0" borderId="0" xfId="5" applyNumberFormat="1" applyFont="1" applyFill="1" applyBorder="1" applyAlignment="1" applyProtection="1">
      <alignment vertical="center" shrinkToFit="1"/>
      <protection locked="0"/>
    </xf>
    <xf numFmtId="0" fontId="15" fillId="12" borderId="4" xfId="0" applyNumberFormat="1" applyFont="1" applyFill="1" applyBorder="1" applyAlignment="1" applyProtection="1">
      <alignment horizontal="center" vertical="center" shrinkToFit="1"/>
      <protection locked="0"/>
    </xf>
    <xf numFmtId="0" fontId="6" fillId="0" borderId="6" xfId="0" applyNumberFormat="1"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vertical="center" shrinkToFit="1"/>
      <protection hidden="1"/>
    </xf>
    <xf numFmtId="49" fontId="7" fillId="0" borderId="2" xfId="0" applyNumberFormat="1" applyFont="1" applyFill="1" applyBorder="1" applyAlignment="1" applyProtection="1">
      <alignment vertical="center" shrinkToFit="1"/>
      <protection hidden="1"/>
    </xf>
    <xf numFmtId="0" fontId="72" fillId="0" borderId="0" xfId="0" applyFont="1"/>
    <xf numFmtId="0" fontId="73" fillId="0" borderId="0" xfId="0" applyFont="1"/>
    <xf numFmtId="0" fontId="70" fillId="13" borderId="0" xfId="0" applyFont="1" applyFill="1" applyAlignment="1">
      <alignment horizontal="center"/>
    </xf>
    <xf numFmtId="0" fontId="70" fillId="13" borderId="0" xfId="0" applyFont="1" applyFill="1"/>
    <xf numFmtId="0" fontId="72" fillId="13" borderId="0" xfId="0" applyFont="1" applyFill="1"/>
    <xf numFmtId="0" fontId="71" fillId="13" borderId="0" xfId="0" applyFont="1" applyFill="1"/>
    <xf numFmtId="0" fontId="0" fillId="13" borderId="0" xfId="0" applyFill="1"/>
    <xf numFmtId="0" fontId="32" fillId="14" borderId="22" xfId="5"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vertical="center" shrinkToFit="1"/>
      <protection locked="0"/>
    </xf>
    <xf numFmtId="0" fontId="74" fillId="0" borderId="0" xfId="0" applyFont="1" applyFill="1" applyBorder="1" applyAlignment="1">
      <alignment horizontal="left" vertical="center" wrapText="1"/>
    </xf>
    <xf numFmtId="14" fontId="22" fillId="0" borderId="0" xfId="0" applyNumberFormat="1" applyFont="1" applyFill="1" applyBorder="1" applyAlignment="1" applyProtection="1">
      <alignment horizontal="left" vertical="center"/>
      <protection locked="0"/>
    </xf>
    <xf numFmtId="0" fontId="22" fillId="0" borderId="0" xfId="0" applyNumberFormat="1" applyFont="1" applyFill="1" applyBorder="1" applyAlignment="1" applyProtection="1">
      <alignment horizontal="left" vertical="center"/>
      <protection locked="0"/>
    </xf>
    <xf numFmtId="0" fontId="75" fillId="0" borderId="0" xfId="0" applyFont="1" applyFill="1" applyBorder="1" applyAlignment="1">
      <alignment horizontal="left" vertical="center"/>
    </xf>
    <xf numFmtId="0" fontId="74" fillId="0" borderId="0" xfId="0" applyFont="1" applyFill="1" applyBorder="1" applyAlignment="1">
      <alignment horizontal="left" vertical="center"/>
    </xf>
    <xf numFmtId="0" fontId="35" fillId="5" borderId="15" xfId="6" applyNumberFormat="1" applyFont="1" applyFill="1" applyBorder="1" applyAlignment="1">
      <alignment horizontal="center" vertical="center"/>
    </xf>
    <xf numFmtId="0" fontId="35" fillId="5" borderId="16" xfId="6" applyNumberFormat="1" applyFont="1" applyFill="1" applyBorder="1" applyAlignment="1">
      <alignment horizontal="center" vertical="center"/>
    </xf>
    <xf numFmtId="0" fontId="30" fillId="2" borderId="0" xfId="1" applyNumberFormat="1" applyFont="1" applyFill="1" applyBorder="1" applyAlignment="1" applyProtection="1">
      <alignment horizontal="center" vertical="center"/>
      <protection locked="0"/>
    </xf>
    <xf numFmtId="0" fontId="67" fillId="9" borderId="0" xfId="1" applyNumberFormat="1" applyFont="1" applyFill="1" applyBorder="1" applyAlignment="1" applyProtection="1">
      <alignment horizontal="center" vertical="center"/>
      <protection hidden="1"/>
    </xf>
    <xf numFmtId="0" fontId="64" fillId="0" borderId="0" xfId="0" applyNumberFormat="1" applyFont="1" applyAlignment="1" applyProtection="1">
      <alignment horizontal="center" vertical="center" shrinkToFit="1"/>
      <protection hidden="1"/>
    </xf>
    <xf numFmtId="0" fontId="69" fillId="0" borderId="0" xfId="0" applyNumberFormat="1" applyFont="1" applyAlignment="1" applyProtection="1">
      <alignment horizontal="right" vertical="center" shrinkToFit="1"/>
      <protection hidden="1"/>
    </xf>
    <xf numFmtId="0" fontId="63" fillId="0" borderId="0" xfId="0" applyNumberFormat="1" applyFont="1" applyFill="1" applyBorder="1" applyAlignment="1" applyProtection="1">
      <alignment horizontal="center" vertical="center" shrinkToFit="1"/>
      <protection locked="0"/>
    </xf>
    <xf numFmtId="0" fontId="9" fillId="6" borderId="1" xfId="0" applyNumberFormat="1" applyFont="1" applyFill="1" applyBorder="1" applyAlignment="1" applyProtection="1">
      <alignment horizontal="left" vertical="center" shrinkToFit="1"/>
      <protection hidden="1"/>
    </xf>
    <xf numFmtId="0" fontId="9" fillId="4" borderId="19" xfId="0" applyNumberFormat="1" applyFont="1" applyFill="1" applyBorder="1" applyAlignment="1" applyProtection="1">
      <alignment horizontal="left" vertical="center" shrinkToFit="1"/>
      <protection hidden="1"/>
    </xf>
    <xf numFmtId="0" fontId="9" fillId="4" borderId="1" xfId="0" applyNumberFormat="1" applyFont="1" applyFill="1" applyBorder="1" applyAlignment="1" applyProtection="1">
      <alignment horizontal="left" vertical="center" shrinkToFit="1"/>
      <protection hidden="1"/>
    </xf>
    <xf numFmtId="49" fontId="7" fillId="2" borderId="4" xfId="0" applyNumberFormat="1" applyFont="1" applyFill="1" applyBorder="1" applyAlignment="1" applyProtection="1">
      <alignment vertical="center" shrinkToFit="1"/>
      <protection locked="0"/>
    </xf>
    <xf numFmtId="49" fontId="7" fillId="2" borderId="5" xfId="0" applyNumberFormat="1" applyFont="1" applyFill="1" applyBorder="1" applyAlignment="1" applyProtection="1">
      <alignment vertical="center" shrinkToFit="1"/>
      <protection locked="0"/>
    </xf>
    <xf numFmtId="0" fontId="9" fillId="6" borderId="0" xfId="0" applyNumberFormat="1" applyFont="1" applyFill="1" applyBorder="1" applyAlignment="1" applyProtection="1">
      <alignment horizontal="left" vertical="center" shrinkToFit="1"/>
      <protection hidden="1"/>
    </xf>
    <xf numFmtId="0" fontId="9" fillId="4" borderId="2" xfId="0" applyNumberFormat="1" applyFont="1" applyFill="1" applyBorder="1" applyAlignment="1" applyProtection="1">
      <alignment horizontal="left" vertical="center" shrinkToFit="1"/>
      <protection hidden="1"/>
    </xf>
    <xf numFmtId="49" fontId="7" fillId="2" borderId="1" xfId="0" applyNumberFormat="1"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left" vertical="center" shrinkToFit="1"/>
      <protection locked="0"/>
    </xf>
    <xf numFmtId="0" fontId="9" fillId="6" borderId="4" xfId="0" applyNumberFormat="1" applyFont="1" applyFill="1" applyBorder="1" applyAlignment="1" applyProtection="1">
      <alignment horizontal="left" vertical="center" shrinkToFit="1"/>
      <protection hidden="1"/>
    </xf>
    <xf numFmtId="0" fontId="9" fillId="4" borderId="5" xfId="0" applyNumberFormat="1" applyFont="1" applyFill="1" applyBorder="1" applyAlignment="1" applyProtection="1">
      <alignment horizontal="left" vertical="center" shrinkToFit="1"/>
      <protection hidden="1"/>
    </xf>
    <xf numFmtId="0" fontId="68" fillId="9" borderId="0" xfId="0" applyNumberFormat="1" applyFont="1" applyFill="1" applyBorder="1" applyAlignment="1" applyProtection="1">
      <alignment horizontal="center" vertical="center" shrinkToFit="1"/>
      <protection hidden="1"/>
    </xf>
    <xf numFmtId="0" fontId="63" fillId="0" borderId="2" xfId="0" applyNumberFormat="1" applyFont="1" applyFill="1" applyBorder="1" applyAlignment="1" applyProtection="1">
      <alignment horizontal="center" vertical="center" shrinkToFit="1"/>
      <protection locked="0"/>
    </xf>
    <xf numFmtId="0" fontId="63" fillId="0" borderId="43" xfId="0" applyNumberFormat="1" applyFont="1" applyFill="1" applyBorder="1" applyAlignment="1" applyProtection="1">
      <alignment horizontal="center" vertical="center" shrinkToFit="1"/>
      <protection locked="0"/>
    </xf>
    <xf numFmtId="0" fontId="26" fillId="2" borderId="0" xfId="0" applyNumberFormat="1" applyFont="1" applyFill="1" applyBorder="1" applyAlignment="1" applyProtection="1">
      <alignment horizontal="center" vertical="center" shrinkToFit="1"/>
      <protection locked="0"/>
    </xf>
    <xf numFmtId="0" fontId="9" fillId="5" borderId="4" xfId="0" applyNumberFormat="1" applyFont="1" applyFill="1" applyBorder="1" applyAlignment="1" applyProtection="1">
      <alignment horizontal="left" vertical="center" shrinkToFit="1"/>
      <protection hidden="1"/>
    </xf>
    <xf numFmtId="0" fontId="9" fillId="5" borderId="5" xfId="0" applyNumberFormat="1" applyFont="1" applyFill="1" applyBorder="1" applyAlignment="1" applyProtection="1">
      <alignment horizontal="left" vertical="center" shrinkToFit="1"/>
      <protection hidden="1"/>
    </xf>
    <xf numFmtId="0" fontId="9" fillId="0" borderId="0" xfId="0" applyNumberFormat="1"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left" vertical="center" shrinkToFit="1"/>
      <protection locked="0"/>
    </xf>
    <xf numFmtId="0" fontId="9" fillId="5" borderId="1" xfId="0" applyNumberFormat="1" applyFont="1" applyFill="1" applyBorder="1" applyAlignment="1" applyProtection="1">
      <alignment horizontal="left" vertical="center" shrinkToFit="1"/>
      <protection hidden="1"/>
    </xf>
    <xf numFmtId="0" fontId="9" fillId="5" borderId="19" xfId="0" applyNumberFormat="1" applyFont="1" applyFill="1" applyBorder="1" applyAlignment="1" applyProtection="1">
      <alignment horizontal="left" vertical="center" shrinkToFit="1"/>
      <protection hidden="1"/>
    </xf>
    <xf numFmtId="0" fontId="9" fillId="6" borderId="5" xfId="0" applyNumberFormat="1" applyFont="1" applyFill="1" applyBorder="1" applyAlignment="1" applyProtection="1">
      <alignment horizontal="left" vertical="center" shrinkToFit="1"/>
      <protection hidden="1"/>
    </xf>
    <xf numFmtId="0" fontId="9" fillId="6" borderId="19" xfId="0" applyNumberFormat="1" applyFont="1" applyFill="1" applyBorder="1" applyAlignment="1" applyProtection="1">
      <alignment horizontal="left" vertical="center" shrinkToFit="1"/>
      <protection hidden="1"/>
    </xf>
    <xf numFmtId="0" fontId="34" fillId="0" borderId="38" xfId="4" applyFont="1" applyFill="1" applyBorder="1" applyAlignment="1" applyProtection="1">
      <alignment horizontal="center" vertical="center" shrinkToFit="1"/>
      <protection locked="0"/>
    </xf>
    <xf numFmtId="0" fontId="45" fillId="0" borderId="38" xfId="4" applyFont="1" applyFill="1" applyBorder="1" applyAlignment="1" applyProtection="1">
      <alignment horizontal="center" vertical="center" shrinkToFit="1"/>
      <protection hidden="1"/>
    </xf>
    <xf numFmtId="0" fontId="44" fillId="0" borderId="0" xfId="4" applyFont="1" applyFill="1" applyBorder="1" applyAlignment="1" applyProtection="1">
      <alignment horizontal="center"/>
      <protection locked="0"/>
    </xf>
    <xf numFmtId="0" fontId="43" fillId="0" borderId="45" xfId="4" applyNumberFormat="1" applyFont="1" applyFill="1" applyBorder="1" applyAlignment="1" applyProtection="1">
      <alignment horizontal="center" vertical="center" shrinkToFit="1"/>
      <protection hidden="1"/>
    </xf>
    <xf numFmtId="0" fontId="42" fillId="0" borderId="38" xfId="4" applyFont="1" applyFill="1" applyBorder="1" applyAlignment="1" applyProtection="1">
      <alignment horizontal="center" shrinkToFit="1"/>
      <protection hidden="1"/>
    </xf>
    <xf numFmtId="0" fontId="40" fillId="0" borderId="44" xfId="4" applyFont="1" applyFill="1" applyBorder="1" applyAlignment="1" applyProtection="1">
      <alignment horizontal="center" vertical="center"/>
      <protection locked="0"/>
    </xf>
    <xf numFmtId="0" fontId="40" fillId="0" borderId="21" xfId="4" applyFont="1" applyFill="1" applyBorder="1" applyAlignment="1" applyProtection="1">
      <alignment horizontal="center" vertical="center"/>
      <protection locked="0"/>
    </xf>
    <xf numFmtId="0" fontId="39" fillId="0" borderId="44" xfId="4" applyFont="1" applyFill="1" applyBorder="1" applyAlignment="1" applyProtection="1">
      <alignment horizontal="center" vertical="center"/>
      <protection locked="0"/>
    </xf>
    <xf numFmtId="0" fontId="39" fillId="0" borderId="21" xfId="4" applyFont="1" applyFill="1" applyBorder="1" applyAlignment="1" applyProtection="1">
      <alignment horizontal="center" vertical="center"/>
      <protection locked="0"/>
    </xf>
    <xf numFmtId="0" fontId="2" fillId="0" borderId="37" xfId="4" applyFont="1" applyFill="1" applyBorder="1" applyAlignment="1" applyProtection="1">
      <alignment horizontal="center"/>
      <protection locked="0"/>
    </xf>
    <xf numFmtId="0" fontId="34" fillId="0" borderId="38" xfId="4" applyNumberFormat="1" applyFont="1" applyFill="1" applyBorder="1" applyAlignment="1" applyProtection="1">
      <alignment horizontal="center" vertical="center" shrinkToFit="1"/>
      <protection locked="0"/>
    </xf>
    <xf numFmtId="0" fontId="45" fillId="0" borderId="38" xfId="4" applyFont="1" applyFill="1" applyBorder="1" applyAlignment="1" applyProtection="1">
      <alignment horizontal="center" vertical="center" shrinkToFit="1"/>
      <protection locked="0"/>
    </xf>
    <xf numFmtId="0" fontId="76" fillId="0" borderId="0" xfId="0" applyFont="1" applyFill="1" applyBorder="1" applyAlignment="1">
      <alignment horizontal="left" vertical="center"/>
    </xf>
    <xf numFmtId="49" fontId="7" fillId="12" borderId="0" xfId="0" applyNumberFormat="1" applyFont="1" applyFill="1" applyBorder="1" applyAlignment="1" applyProtection="1">
      <alignment horizontal="left" vertical="center" shrinkToFit="1"/>
      <protection locked="0"/>
    </xf>
    <xf numFmtId="49" fontId="7" fillId="12" borderId="4" xfId="0" applyNumberFormat="1" applyFont="1" applyFill="1" applyBorder="1" applyAlignment="1" applyProtection="1">
      <alignment horizontal="left" vertical="center" shrinkToFit="1"/>
      <protection locked="0"/>
    </xf>
  </cellXfs>
  <cellStyles count="10">
    <cellStyle name="Normalny" xfId="0" builtinId="0"/>
    <cellStyle name="Normalny 2" xfId="1"/>
    <cellStyle name="Normalny 2 2" xfId="2"/>
    <cellStyle name="Normalny 2 2 2" xfId="3"/>
    <cellStyle name="Normalny 2 2 2 2" xfId="4"/>
    <cellStyle name="Normalny 2 3" xfId="5"/>
    <cellStyle name="Normalny 3" xfId="6"/>
    <cellStyle name="Normalny 4" xfId="7"/>
    <cellStyle name="Normalny 5" xfId="8"/>
    <cellStyle name="Normalny 6" xfId="9"/>
  </cellStyles>
  <dxfs count="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57150</xdr:rowOff>
    </xdr:to>
    <xdr:pic>
      <xdr:nvPicPr>
        <xdr:cNvPr id="3455"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57150</xdr:rowOff>
    </xdr:to>
    <xdr:pic>
      <xdr:nvPicPr>
        <xdr:cNvPr id="33858"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 cy="6096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2</xdr:col>
      <xdr:colOff>19050</xdr:colOff>
      <xdr:row>75</xdr:row>
      <xdr:rowOff>57150</xdr:rowOff>
    </xdr:to>
    <xdr:pic>
      <xdr:nvPicPr>
        <xdr:cNvPr id="33859"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0" y="18764250"/>
          <a:ext cx="657225" cy="609600"/>
        </a:xfrm>
        <a:prstGeom prst="rect">
          <a:avLst/>
        </a:prstGeom>
        <a:noFill/>
        <a:ln w="9525">
          <a:noFill/>
          <a:miter lim="800000"/>
          <a:headEnd/>
          <a:tailEnd/>
        </a:ln>
      </xdr:spPr>
    </xdr:pic>
    <xdr:clientData/>
  </xdr:twoCellAnchor>
  <xdr:twoCellAnchor editAs="oneCell">
    <xdr:from>
      <xdr:col>0</xdr:col>
      <xdr:colOff>0</xdr:colOff>
      <xdr:row>150</xdr:row>
      <xdr:rowOff>0</xdr:rowOff>
    </xdr:from>
    <xdr:to>
      <xdr:col>2</xdr:col>
      <xdr:colOff>19050</xdr:colOff>
      <xdr:row>151</xdr:row>
      <xdr:rowOff>57150</xdr:rowOff>
    </xdr:to>
    <xdr:pic>
      <xdr:nvPicPr>
        <xdr:cNvPr id="33860"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0" y="37795200"/>
          <a:ext cx="657225" cy="609600"/>
        </a:xfrm>
        <a:prstGeom prst="rect">
          <a:avLst/>
        </a:prstGeom>
        <a:noFill/>
        <a:ln w="9525">
          <a:noFill/>
          <a:miter lim="800000"/>
          <a:headEnd/>
          <a:tailEnd/>
        </a:ln>
      </xdr:spPr>
    </xdr:pic>
    <xdr:clientData/>
  </xdr:twoCellAnchor>
  <xdr:twoCellAnchor editAs="oneCell">
    <xdr:from>
      <xdr:col>0</xdr:col>
      <xdr:colOff>0</xdr:colOff>
      <xdr:row>229</xdr:row>
      <xdr:rowOff>0</xdr:rowOff>
    </xdr:from>
    <xdr:to>
      <xdr:col>2</xdr:col>
      <xdr:colOff>19050</xdr:colOff>
      <xdr:row>230</xdr:row>
      <xdr:rowOff>57150</xdr:rowOff>
    </xdr:to>
    <xdr:pic>
      <xdr:nvPicPr>
        <xdr:cNvPr id="33861"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0" y="57483375"/>
          <a:ext cx="657225"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419100</xdr:colOff>
      <xdr:row>0</xdr:row>
      <xdr:rowOff>19050</xdr:rowOff>
    </xdr:from>
    <xdr:to>
      <xdr:col>7</xdr:col>
      <xdr:colOff>104775</xdr:colOff>
      <xdr:row>2</xdr:row>
      <xdr:rowOff>152400</xdr:rowOff>
    </xdr:to>
    <xdr:pic>
      <xdr:nvPicPr>
        <xdr:cNvPr id="3368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50" y="19050"/>
          <a:ext cx="381000" cy="361950"/>
        </a:xfrm>
        <a:prstGeom prst="rect">
          <a:avLst/>
        </a:prstGeom>
        <a:noFill/>
        <a:ln w="9525">
          <a:noFill/>
          <a:round/>
          <a:headEnd/>
          <a:tailEnd/>
        </a:ln>
      </xdr:spPr>
    </xdr:pic>
    <xdr:clientData/>
  </xdr:twoCellAnchor>
  <xdr:twoCellAnchor>
    <xdr:from>
      <xdr:col>17</xdr:col>
      <xdr:colOff>419100</xdr:colOff>
      <xdr:row>0</xdr:row>
      <xdr:rowOff>19050</xdr:rowOff>
    </xdr:from>
    <xdr:to>
      <xdr:col>20</xdr:col>
      <xdr:colOff>104775</xdr:colOff>
      <xdr:row>2</xdr:row>
      <xdr:rowOff>152400</xdr:rowOff>
    </xdr:to>
    <xdr:pic>
      <xdr:nvPicPr>
        <xdr:cNvPr id="33686"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162800" y="19050"/>
          <a:ext cx="381000" cy="361950"/>
        </a:xfrm>
        <a:prstGeom prst="rect">
          <a:avLst/>
        </a:prstGeom>
        <a:noFill/>
        <a:ln w="9525">
          <a:noFill/>
          <a:round/>
          <a:headEnd/>
          <a:tailEnd/>
        </a:ln>
      </xdr:spPr>
    </xdr:pic>
    <xdr:clientData/>
  </xdr:twoCellAnchor>
  <xdr:twoCellAnchor>
    <xdr:from>
      <xdr:col>4</xdr:col>
      <xdr:colOff>419100</xdr:colOff>
      <xdr:row>19</xdr:row>
      <xdr:rowOff>9525</xdr:rowOff>
    </xdr:from>
    <xdr:to>
      <xdr:col>7</xdr:col>
      <xdr:colOff>104775</xdr:colOff>
      <xdr:row>21</xdr:row>
      <xdr:rowOff>142875</xdr:rowOff>
    </xdr:to>
    <xdr:pic>
      <xdr:nvPicPr>
        <xdr:cNvPr id="3368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50" y="3914775"/>
          <a:ext cx="381000" cy="361950"/>
        </a:xfrm>
        <a:prstGeom prst="rect">
          <a:avLst/>
        </a:prstGeom>
        <a:noFill/>
        <a:ln w="9525">
          <a:noFill/>
          <a:round/>
          <a:headEnd/>
          <a:tailEnd/>
        </a:ln>
      </xdr:spPr>
    </xdr:pic>
    <xdr:clientData/>
  </xdr:twoCellAnchor>
  <xdr:twoCellAnchor>
    <xdr:from>
      <xdr:col>17</xdr:col>
      <xdr:colOff>409575</xdr:colOff>
      <xdr:row>19</xdr:row>
      <xdr:rowOff>19050</xdr:rowOff>
    </xdr:from>
    <xdr:to>
      <xdr:col>20</xdr:col>
      <xdr:colOff>95250</xdr:colOff>
      <xdr:row>21</xdr:row>
      <xdr:rowOff>152400</xdr:rowOff>
    </xdr:to>
    <xdr:pic>
      <xdr:nvPicPr>
        <xdr:cNvPr id="33688"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153275" y="3924300"/>
          <a:ext cx="381000" cy="361950"/>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57150</xdr:rowOff>
    </xdr:to>
    <xdr:pic>
      <xdr:nvPicPr>
        <xdr:cNvPr id="29938" name="Obraz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pageSetUpPr fitToPage="1"/>
  </sheetPr>
  <dimension ref="B1:Q60"/>
  <sheetViews>
    <sheetView zoomScale="80" zoomScaleNormal="80" workbookViewId="0">
      <selection activeCell="C4" sqref="C4"/>
    </sheetView>
  </sheetViews>
  <sheetFormatPr defaultColWidth="9.109375" defaultRowHeight="13.8"/>
  <cols>
    <col min="1" max="1" width="11.5546875" style="22" customWidth="1"/>
    <col min="2" max="2" width="52.6640625" style="18" customWidth="1"/>
    <col min="3" max="3" width="119.88671875" style="19" bestFit="1" customWidth="1"/>
    <col min="4" max="4" width="15.6640625" style="20" customWidth="1"/>
    <col min="5" max="5" width="29" style="19" customWidth="1"/>
    <col min="6" max="6" width="28.88671875" style="21" customWidth="1"/>
    <col min="7" max="7" width="13.5546875" style="20" customWidth="1"/>
    <col min="8" max="8" width="11.5546875" style="22" customWidth="1"/>
    <col min="9" max="16384" width="9.109375" style="22"/>
  </cols>
  <sheetData>
    <row r="1" spans="2:17" ht="20.100000000000001" customHeight="1" thickBot="1"/>
    <row r="2" spans="2:17" ht="28.5" customHeight="1" thickBot="1">
      <c r="B2" s="340" t="s">
        <v>62</v>
      </c>
      <c r="C2" s="341"/>
    </row>
    <row r="3" spans="2:17" ht="41.25" customHeight="1">
      <c r="B3" s="46" t="s">
        <v>63</v>
      </c>
      <c r="C3" s="157" t="s">
        <v>349</v>
      </c>
      <c r="D3" s="23"/>
      <c r="E3" s="24"/>
      <c r="F3" s="24"/>
      <c r="G3" s="25"/>
      <c r="O3" s="26"/>
      <c r="P3" s="27"/>
      <c r="Q3" s="28"/>
    </row>
    <row r="4" spans="2:17" ht="28.5" customHeight="1">
      <c r="B4" s="47" t="s">
        <v>64</v>
      </c>
      <c r="C4" s="156" t="s">
        <v>310</v>
      </c>
      <c r="D4" s="23"/>
      <c r="E4" s="24"/>
      <c r="F4" s="24"/>
      <c r="G4" s="25"/>
      <c r="O4" s="26"/>
      <c r="P4" s="29"/>
      <c r="Q4" s="28"/>
    </row>
    <row r="5" spans="2:17" ht="28.5" customHeight="1">
      <c r="B5" s="48" t="s">
        <v>65</v>
      </c>
      <c r="C5" s="157" t="s">
        <v>311</v>
      </c>
      <c r="D5" s="52" t="str">
        <f>"- w formacie dd.mm.rrrr"</f>
        <v>- w formacie dd.mm.rrrr</v>
      </c>
      <c r="E5" s="24"/>
      <c r="F5" s="24"/>
      <c r="G5" s="25"/>
      <c r="O5" s="26"/>
      <c r="P5" s="29"/>
      <c r="Q5" s="28"/>
    </row>
    <row r="6" spans="2:17" ht="28.5" customHeight="1">
      <c r="B6" s="47" t="s">
        <v>66</v>
      </c>
      <c r="C6" s="156" t="s">
        <v>312</v>
      </c>
      <c r="D6" s="23"/>
      <c r="E6" s="24"/>
      <c r="F6" s="24"/>
      <c r="G6" s="25"/>
      <c r="O6" s="26"/>
      <c r="P6" s="29"/>
      <c r="Q6" s="28"/>
    </row>
    <row r="7" spans="2:17" ht="28.5" customHeight="1">
      <c r="B7" s="48" t="s">
        <v>67</v>
      </c>
      <c r="C7" s="157" t="s">
        <v>313</v>
      </c>
      <c r="D7" s="52" t="str">
        <f>"- jeśli nie ma obsługi komputerowej pozostawić pustą komórkę"</f>
        <v>- jeśli nie ma obsługi komputerowej pozostawić pustą komórkę</v>
      </c>
      <c r="E7" s="24"/>
      <c r="F7" s="24"/>
      <c r="G7" s="25"/>
      <c r="O7" s="26"/>
      <c r="P7" s="29"/>
      <c r="Q7" s="28"/>
    </row>
    <row r="8" spans="2:17" ht="28.5" customHeight="1">
      <c r="B8" s="47" t="s">
        <v>68</v>
      </c>
      <c r="C8" s="156" t="s">
        <v>314</v>
      </c>
      <c r="D8" s="52" t="str">
        <f>"- np. gra pojedyncza juniorek"</f>
        <v>- np. gra pojedyncza juniorek</v>
      </c>
      <c r="E8" s="24"/>
      <c r="F8" s="24"/>
      <c r="G8" s="25"/>
      <c r="O8" s="26"/>
      <c r="P8" s="29"/>
      <c r="Q8" s="28"/>
    </row>
    <row r="9" spans="2:17" ht="28.5" customHeight="1" thickBot="1">
      <c r="B9" s="49" t="s">
        <v>116</v>
      </c>
      <c r="C9" s="158" t="s">
        <v>314</v>
      </c>
      <c r="D9" s="52" t="str">
        <f>"- jeśli nie stosuje się, wpisać to samo co w Konkurencja"</f>
        <v>- jeśli nie stosuje się, wpisać to samo co w Konkurencja</v>
      </c>
      <c r="E9" s="24"/>
      <c r="F9" s="24"/>
      <c r="G9" s="25"/>
      <c r="O9" s="26"/>
      <c r="P9" s="29"/>
      <c r="Q9" s="28"/>
    </row>
    <row r="10" spans="2:17" ht="20.100000000000001" customHeight="1">
      <c r="B10" s="30"/>
      <c r="C10" s="31"/>
      <c r="D10" s="23"/>
      <c r="E10" s="24"/>
      <c r="F10" s="24"/>
      <c r="G10" s="25"/>
      <c r="O10" s="26"/>
      <c r="P10" s="29"/>
      <c r="Q10" s="28"/>
    </row>
    <row r="11" spans="2:17" ht="20.100000000000001" customHeight="1">
      <c r="B11" s="30"/>
      <c r="C11" s="31"/>
      <c r="D11" s="23"/>
      <c r="E11" s="24"/>
      <c r="F11" s="24"/>
      <c r="G11" s="25"/>
      <c r="O11" s="32"/>
      <c r="P11" s="29"/>
      <c r="Q11" s="28"/>
    </row>
    <row r="12" spans="2:17" ht="20.100000000000001" customHeight="1">
      <c r="B12" s="30"/>
      <c r="C12" s="31"/>
      <c r="D12" s="23"/>
      <c r="E12" s="24"/>
      <c r="F12" s="24"/>
      <c r="G12" s="25"/>
      <c r="O12" s="26"/>
      <c r="P12" s="29"/>
      <c r="Q12" s="28"/>
    </row>
    <row r="13" spans="2:17" ht="20.100000000000001" customHeight="1">
      <c r="B13" s="30"/>
      <c r="C13" s="31"/>
      <c r="D13" s="23"/>
      <c r="E13" s="24"/>
      <c r="F13" s="24"/>
      <c r="G13" s="25"/>
      <c r="O13" s="26"/>
      <c r="P13" s="29"/>
      <c r="Q13" s="28"/>
    </row>
    <row r="14" spans="2:17" ht="20.100000000000001" customHeight="1">
      <c r="B14" s="30"/>
      <c r="C14" s="31"/>
      <c r="D14" s="23"/>
      <c r="E14" s="24"/>
      <c r="F14" s="24"/>
      <c r="G14" s="25"/>
      <c r="O14" s="26"/>
      <c r="P14" s="29"/>
      <c r="Q14" s="28"/>
    </row>
    <row r="15" spans="2:17" ht="20.100000000000001" customHeight="1">
      <c r="B15" s="30"/>
      <c r="C15" s="31"/>
      <c r="D15" s="23"/>
      <c r="E15" s="24"/>
      <c r="F15" s="24"/>
      <c r="G15" s="25"/>
      <c r="O15" s="26"/>
      <c r="P15" s="29"/>
      <c r="Q15" s="28"/>
    </row>
    <row r="16" spans="2:17" ht="20.100000000000001" customHeight="1">
      <c r="B16" s="30"/>
      <c r="C16" s="31"/>
      <c r="D16" s="23"/>
      <c r="E16" s="24"/>
      <c r="F16" s="24"/>
      <c r="G16" s="25"/>
      <c r="O16" s="26"/>
      <c r="P16" s="29"/>
      <c r="Q16" s="28"/>
    </row>
    <row r="17" spans="2:17" ht="20.100000000000001" customHeight="1">
      <c r="B17" s="30"/>
      <c r="C17" s="31"/>
      <c r="D17" s="23"/>
      <c r="E17" s="24"/>
      <c r="F17" s="24"/>
      <c r="G17" s="25"/>
      <c r="O17" s="26"/>
      <c r="P17" s="29"/>
      <c r="Q17" s="28"/>
    </row>
    <row r="18" spans="2:17" ht="20.100000000000001" customHeight="1"/>
    <row r="19" spans="2:17" ht="20.100000000000001" customHeight="1">
      <c r="G19" s="33"/>
    </row>
    <row r="20" spans="2:17" ht="20.100000000000001" customHeight="1"/>
    <row r="21" spans="2:17" ht="20.100000000000001" customHeight="1"/>
    <row r="22" spans="2:17" ht="20.100000000000001" customHeight="1"/>
    <row r="23" spans="2:17" ht="20.100000000000001" customHeight="1"/>
    <row r="24" spans="2:17" ht="20.100000000000001" customHeight="1">
      <c r="C24" s="31"/>
      <c r="D24" s="23"/>
      <c r="E24" s="24"/>
      <c r="F24" s="24"/>
      <c r="G24" s="25"/>
    </row>
    <row r="25" spans="2:17" ht="20.100000000000001" customHeight="1">
      <c r="C25" s="31"/>
      <c r="D25" s="23"/>
      <c r="E25" s="24"/>
      <c r="F25" s="24"/>
      <c r="G25" s="25"/>
    </row>
    <row r="26" spans="2:17" ht="20.100000000000001" customHeight="1">
      <c r="C26" s="31"/>
      <c r="D26" s="23"/>
      <c r="E26" s="24"/>
      <c r="F26" s="24"/>
      <c r="G26" s="25"/>
    </row>
    <row r="27" spans="2:17" ht="20.100000000000001" customHeight="1"/>
    <row r="28" spans="2:17" ht="20.100000000000001" customHeight="1"/>
    <row r="29" spans="2:17" ht="20.100000000000001" customHeight="1"/>
    <row r="30" spans="2:17" ht="20.100000000000001" customHeight="1"/>
    <row r="31" spans="2:17" ht="20.100000000000001" customHeight="1"/>
    <row r="32" spans="2:1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mergeCells count="1">
    <mergeCell ref="B2:C2"/>
  </mergeCells>
  <printOptions horizontalCentered="1"/>
  <pageMargins left="0.39370078740157483" right="0.39370078740157483" top="0.23622047244094491" bottom="0.19685039370078741" header="0" footer="0.19685039370078741"/>
  <pageSetup paperSize="9" scale="37" orientation="portrait" horizontalDpi="4294967293" r:id="rId1"/>
  <headerFooter alignWithMargins="0">
    <oddFooter>&amp;L&amp;"-,Kursywa"&amp;12aktualizacja &amp;D godz. &amp;T&amp;C&amp;"-,Pogrubiony"&amp;12Wydział Rozgrywek PZTS&amp;R&amp;"-,Kursywa"&amp;12&amp;P z &amp;N</oddFooter>
  </headerFooter>
</worksheet>
</file>

<file path=xl/worksheets/sheet2.xml><?xml version="1.0" encoding="utf-8"?>
<worksheet xmlns="http://schemas.openxmlformats.org/spreadsheetml/2006/main" xmlns:r="http://schemas.openxmlformats.org/officeDocument/2006/relationships">
  <sheetPr codeName="Arkusz1">
    <tabColor rgb="FFFFC000"/>
    <pageSetUpPr fitToPage="1"/>
  </sheetPr>
  <dimension ref="A1:S108"/>
  <sheetViews>
    <sheetView topLeftCell="A5" zoomScale="60" zoomScaleNormal="60" workbookViewId="0">
      <selection activeCell="F19" sqref="F19"/>
    </sheetView>
  </sheetViews>
  <sheetFormatPr defaultColWidth="9.109375" defaultRowHeight="20.100000000000001" customHeight="1"/>
  <cols>
    <col min="1" max="1" width="7.88671875" style="2" customWidth="1"/>
    <col min="2" max="2" width="8.33203125" style="3" customWidth="1"/>
    <col min="3" max="3" width="54.6640625" style="4" customWidth="1"/>
    <col min="4" max="4" width="9.33203125" style="4" customWidth="1"/>
    <col min="5" max="5" width="16.44140625" style="2" customWidth="1"/>
    <col min="6" max="6" width="51.6640625" style="2" customWidth="1"/>
    <col min="7" max="7" width="13" style="2" customWidth="1"/>
    <col min="8" max="8" width="7.88671875" style="2" customWidth="1"/>
    <col min="9" max="16384" width="9.109375" style="2"/>
  </cols>
  <sheetData>
    <row r="1" spans="1:19" ht="43.5" customHeight="1">
      <c r="A1" s="36"/>
      <c r="B1" s="72"/>
      <c r="C1" s="344" t="str">
        <f>IF(info!C3="","",CONCATENATE(info!C3,", ",info!C4," ",info!C5))</f>
        <v>64. Mistrzostwa Polski Kolejarzy, Suchedniów 21-23.04.2023r.</v>
      </c>
      <c r="D1" s="344"/>
      <c r="E1" s="344"/>
      <c r="F1" s="344"/>
      <c r="G1" s="344"/>
      <c r="H1" s="344"/>
    </row>
    <row r="2" spans="1:19" ht="21" customHeight="1">
      <c r="A2" s="74"/>
      <c r="B2" s="74"/>
      <c r="C2" s="74"/>
      <c r="D2" s="74"/>
      <c r="E2" s="74"/>
      <c r="F2" s="74"/>
      <c r="G2" s="74"/>
      <c r="H2" s="74"/>
    </row>
    <row r="3" spans="1:19" s="71" customFormat="1" ht="28.5" customHeight="1">
      <c r="A3" s="343" t="str">
        <f>CONCATENATE(IF(info!C8="","",info!C8))</f>
        <v>M5</v>
      </c>
      <c r="B3" s="343"/>
      <c r="C3" s="343"/>
      <c r="D3" s="343"/>
      <c r="E3" s="343"/>
      <c r="F3" s="343"/>
      <c r="G3" s="343"/>
      <c r="H3" s="343"/>
    </row>
    <row r="4" spans="1:19" s="71" customFormat="1" ht="19.5" customHeight="1">
      <c r="A4" s="342" t="s">
        <v>202</v>
      </c>
      <c r="B4" s="342"/>
      <c r="C4" s="342"/>
      <c r="D4" s="342"/>
      <c r="E4" s="342"/>
      <c r="F4" s="342"/>
      <c r="G4" s="342"/>
      <c r="H4" s="342"/>
    </row>
    <row r="5" spans="1:19" ht="24.75" customHeight="1">
      <c r="A5" s="37"/>
      <c r="B5" s="38"/>
      <c r="C5" s="39"/>
      <c r="D5" s="39"/>
      <c r="E5" s="39"/>
      <c r="F5" s="39"/>
      <c r="G5" s="38"/>
      <c r="H5" s="37"/>
    </row>
    <row r="6" spans="1:19" ht="24.75" customHeight="1">
      <c r="A6" s="40"/>
      <c r="B6" s="41" t="s">
        <v>203</v>
      </c>
      <c r="C6" s="41" t="s">
        <v>204</v>
      </c>
      <c r="D6" s="41"/>
      <c r="E6" s="41"/>
      <c r="F6" s="41" t="s">
        <v>278</v>
      </c>
      <c r="G6" s="41" t="s">
        <v>252</v>
      </c>
      <c r="H6" s="40"/>
    </row>
    <row r="7" spans="1:19" ht="24.75" customHeight="1">
      <c r="A7" s="37"/>
      <c r="B7" s="38"/>
      <c r="C7" s="39"/>
      <c r="D7" s="39"/>
      <c r="E7" s="39"/>
      <c r="F7" s="39"/>
      <c r="G7" s="38"/>
      <c r="H7" s="37"/>
    </row>
    <row r="8" spans="1:19" ht="24.75" customHeight="1">
      <c r="A8" s="37"/>
      <c r="B8" s="42" t="s">
        <v>10</v>
      </c>
      <c r="C8" s="335" t="s">
        <v>320</v>
      </c>
      <c r="D8" s="336"/>
      <c r="E8" s="337"/>
      <c r="F8" s="335" t="s">
        <v>342</v>
      </c>
      <c r="G8" s="154">
        <v>26</v>
      </c>
      <c r="H8" s="37"/>
    </row>
    <row r="9" spans="1:19" ht="24.75" customHeight="1">
      <c r="A9" s="37"/>
      <c r="B9" s="42" t="s">
        <v>9</v>
      </c>
      <c r="C9" s="338" t="s">
        <v>338</v>
      </c>
      <c r="D9" s="336"/>
      <c r="E9" s="337"/>
      <c r="F9" s="338" t="s">
        <v>343</v>
      </c>
      <c r="G9" s="154">
        <v>25</v>
      </c>
      <c r="H9" s="37"/>
    </row>
    <row r="10" spans="1:19" ht="24.75" customHeight="1">
      <c r="A10" s="37"/>
      <c r="B10" s="42" t="s">
        <v>12</v>
      </c>
      <c r="C10" s="335" t="s">
        <v>323</v>
      </c>
      <c r="D10" s="336"/>
      <c r="E10" s="337"/>
      <c r="F10" s="335" t="s">
        <v>344</v>
      </c>
      <c r="G10" s="154">
        <v>24</v>
      </c>
      <c r="H10" s="37"/>
    </row>
    <row r="11" spans="1:19" ht="24.75" customHeight="1">
      <c r="A11" s="37"/>
      <c r="B11" s="42" t="s">
        <v>13</v>
      </c>
      <c r="C11" s="335" t="s">
        <v>334</v>
      </c>
      <c r="D11" s="336"/>
      <c r="E11" s="337"/>
      <c r="F11" s="335" t="s">
        <v>348</v>
      </c>
      <c r="G11" s="154">
        <v>23</v>
      </c>
      <c r="H11" s="37"/>
    </row>
    <row r="12" spans="1:19" ht="24.75" customHeight="1">
      <c r="A12" s="37"/>
      <c r="B12" s="42" t="s">
        <v>14</v>
      </c>
      <c r="C12" s="335" t="s">
        <v>319</v>
      </c>
      <c r="D12" s="336"/>
      <c r="E12" s="337"/>
      <c r="F12" s="335" t="s">
        <v>341</v>
      </c>
      <c r="G12" s="154">
        <v>22</v>
      </c>
      <c r="H12" s="37"/>
    </row>
    <row r="13" spans="1:19" ht="24.75" customHeight="1">
      <c r="A13" s="37"/>
      <c r="B13" s="42" t="s">
        <v>15</v>
      </c>
      <c r="C13" s="335" t="s">
        <v>318</v>
      </c>
      <c r="D13" s="336"/>
      <c r="E13" s="337"/>
      <c r="F13" s="335" t="s">
        <v>341</v>
      </c>
      <c r="G13" s="154">
        <v>21</v>
      </c>
      <c r="H13" s="37"/>
    </row>
    <row r="14" spans="1:19" ht="24.75" customHeight="1">
      <c r="A14" s="37"/>
      <c r="B14" s="42" t="s">
        <v>16</v>
      </c>
      <c r="C14" s="335" t="s">
        <v>322</v>
      </c>
      <c r="D14" s="336"/>
      <c r="E14" s="337"/>
      <c r="F14" s="335" t="s">
        <v>343</v>
      </c>
      <c r="G14" s="154">
        <v>20</v>
      </c>
      <c r="H14" s="37"/>
    </row>
    <row r="15" spans="1:19" ht="24.75" customHeight="1">
      <c r="A15" s="37"/>
      <c r="B15" s="42" t="s">
        <v>17</v>
      </c>
      <c r="C15" s="339" t="s">
        <v>316</v>
      </c>
      <c r="D15" s="336"/>
      <c r="E15" s="337"/>
      <c r="F15" s="339" t="s">
        <v>340</v>
      </c>
      <c r="G15" s="154">
        <v>19</v>
      </c>
      <c r="H15" s="37"/>
      <c r="O15" s="75"/>
      <c r="P15" s="13"/>
      <c r="Q15" s="14"/>
      <c r="R15" s="15"/>
      <c r="S15" s="11"/>
    </row>
    <row r="16" spans="1:19" ht="24.75" customHeight="1">
      <c r="A16" s="37"/>
      <c r="B16" s="42" t="s">
        <v>18</v>
      </c>
      <c r="C16" s="335" t="s">
        <v>326</v>
      </c>
      <c r="D16" s="336"/>
      <c r="E16" s="337"/>
      <c r="F16" s="335" t="s">
        <v>345</v>
      </c>
      <c r="G16" s="9">
        <v>18</v>
      </c>
      <c r="H16" s="37"/>
      <c r="O16" s="12"/>
      <c r="P16" s="13"/>
      <c r="Q16" s="14"/>
      <c r="R16" s="76"/>
      <c r="S16" s="9"/>
    </row>
    <row r="17" spans="2:19" ht="24.75" customHeight="1">
      <c r="B17" s="42" t="s">
        <v>19</v>
      </c>
      <c r="C17" s="335" t="s">
        <v>330</v>
      </c>
      <c r="D17" s="336"/>
      <c r="E17" s="337"/>
      <c r="F17" s="335" t="s">
        <v>343</v>
      </c>
      <c r="G17" s="154">
        <v>17</v>
      </c>
      <c r="O17" s="12"/>
      <c r="P17" s="13"/>
      <c r="Q17" s="14"/>
      <c r="R17" s="76"/>
      <c r="S17" s="9"/>
    </row>
    <row r="18" spans="2:19" ht="24.75" customHeight="1">
      <c r="B18" s="42" t="s">
        <v>20</v>
      </c>
      <c r="C18" s="338" t="s">
        <v>335</v>
      </c>
      <c r="D18" s="336"/>
      <c r="E18" s="337"/>
      <c r="F18" s="338" t="s">
        <v>348</v>
      </c>
      <c r="G18" s="154">
        <v>16</v>
      </c>
    </row>
    <row r="19" spans="2:19" ht="24.75" customHeight="1">
      <c r="B19" s="42" t="s">
        <v>21</v>
      </c>
      <c r="C19" s="335" t="s">
        <v>324</v>
      </c>
      <c r="D19" s="336"/>
      <c r="E19" s="337"/>
      <c r="F19" s="335" t="s">
        <v>344</v>
      </c>
      <c r="G19" s="154">
        <v>15</v>
      </c>
      <c r="H19" s="17"/>
      <c r="O19" s="75"/>
      <c r="P19" s="13"/>
      <c r="Q19" s="14"/>
      <c r="R19" s="76"/>
      <c r="S19" s="11"/>
    </row>
    <row r="20" spans="2:19" ht="24.75" customHeight="1">
      <c r="B20" s="42" t="s">
        <v>22</v>
      </c>
      <c r="C20" s="335" t="s">
        <v>332</v>
      </c>
      <c r="D20" s="336"/>
      <c r="E20" s="337"/>
      <c r="F20" s="335" t="s">
        <v>343</v>
      </c>
      <c r="G20" s="154">
        <v>14</v>
      </c>
      <c r="O20" s="12"/>
      <c r="P20" s="13"/>
      <c r="Q20" s="14"/>
      <c r="R20" s="76"/>
      <c r="S20" s="9"/>
    </row>
    <row r="21" spans="2:19" ht="24.75" customHeight="1">
      <c r="B21" s="42" t="s">
        <v>23</v>
      </c>
      <c r="C21" s="339" t="s">
        <v>315</v>
      </c>
      <c r="D21" s="336"/>
      <c r="E21" s="337"/>
      <c r="F21" s="339" t="s">
        <v>340</v>
      </c>
      <c r="G21" s="154">
        <v>13</v>
      </c>
      <c r="O21" s="12"/>
      <c r="P21" s="13"/>
      <c r="Q21" s="14"/>
      <c r="R21" s="76"/>
      <c r="S21" s="9"/>
    </row>
    <row r="22" spans="2:19" ht="24.75" customHeight="1">
      <c r="B22" s="42" t="s">
        <v>24</v>
      </c>
      <c r="C22" s="335" t="s">
        <v>331</v>
      </c>
      <c r="D22" s="336"/>
      <c r="E22" s="337"/>
      <c r="F22" s="335" t="s">
        <v>343</v>
      </c>
      <c r="G22" s="154">
        <v>12</v>
      </c>
      <c r="Q22" s="14"/>
      <c r="R22" s="15"/>
      <c r="S22" s="9"/>
    </row>
    <row r="23" spans="2:19" ht="24.75" customHeight="1">
      <c r="B23" s="42" t="s">
        <v>25</v>
      </c>
      <c r="C23" s="339" t="s">
        <v>333</v>
      </c>
      <c r="D23" s="336"/>
      <c r="E23" s="337"/>
      <c r="F23" s="335" t="s">
        <v>345</v>
      </c>
      <c r="G23" s="9">
        <v>11</v>
      </c>
    </row>
    <row r="24" spans="2:19" ht="24.75" customHeight="1">
      <c r="B24" s="42" t="s">
        <v>26</v>
      </c>
      <c r="C24" s="335" t="s">
        <v>317</v>
      </c>
      <c r="D24" s="336"/>
      <c r="E24" s="337"/>
      <c r="F24" s="335" t="s">
        <v>341</v>
      </c>
      <c r="G24" s="9">
        <v>10</v>
      </c>
    </row>
    <row r="25" spans="2:19" ht="24.75" customHeight="1">
      <c r="B25" s="42" t="s">
        <v>27</v>
      </c>
      <c r="C25" s="335" t="s">
        <v>321</v>
      </c>
      <c r="D25" s="336"/>
      <c r="E25" s="337"/>
      <c r="F25" s="335" t="s">
        <v>343</v>
      </c>
      <c r="G25" s="154">
        <v>9</v>
      </c>
    </row>
    <row r="26" spans="2:19" ht="24.75" customHeight="1">
      <c r="B26" s="42" t="s">
        <v>28</v>
      </c>
      <c r="C26" s="335" t="s">
        <v>325</v>
      </c>
      <c r="D26" s="336"/>
      <c r="E26" s="337"/>
      <c r="F26" s="335" t="s">
        <v>345</v>
      </c>
      <c r="G26" s="9">
        <v>8</v>
      </c>
      <c r="O26" s="12"/>
      <c r="P26" s="13"/>
      <c r="Q26" s="14"/>
      <c r="R26" s="15"/>
      <c r="S26" s="9"/>
    </row>
    <row r="27" spans="2:19" ht="24.75" customHeight="1">
      <c r="B27" s="42" t="s">
        <v>29</v>
      </c>
      <c r="C27" s="335" t="s">
        <v>327</v>
      </c>
      <c r="D27" s="336"/>
      <c r="E27" s="337"/>
      <c r="F27" s="335" t="s">
        <v>346</v>
      </c>
      <c r="G27" s="154">
        <v>7</v>
      </c>
    </row>
    <row r="28" spans="2:19" ht="24.75" customHeight="1">
      <c r="B28" s="42" t="s">
        <v>30</v>
      </c>
      <c r="C28" s="339" t="s">
        <v>328</v>
      </c>
      <c r="D28" s="336"/>
      <c r="E28" s="337"/>
      <c r="F28" s="339" t="s">
        <v>347</v>
      </c>
      <c r="G28" s="154">
        <v>6</v>
      </c>
      <c r="H28" s="17"/>
    </row>
    <row r="29" spans="2:19" ht="24.75" customHeight="1">
      <c r="B29" s="42" t="s">
        <v>31</v>
      </c>
      <c r="C29" s="335" t="s">
        <v>329</v>
      </c>
      <c r="D29" s="336"/>
      <c r="E29" s="337"/>
      <c r="F29" s="335" t="s">
        <v>343</v>
      </c>
      <c r="G29" s="154">
        <v>5</v>
      </c>
    </row>
    <row r="30" spans="2:19" ht="24.75" customHeight="1">
      <c r="B30" s="42" t="s">
        <v>32</v>
      </c>
      <c r="C30" s="338" t="s">
        <v>336</v>
      </c>
      <c r="D30" s="336"/>
      <c r="E30" s="337"/>
      <c r="F30" s="338" t="s">
        <v>348</v>
      </c>
      <c r="G30" s="9">
        <v>4</v>
      </c>
    </row>
    <row r="31" spans="2:19" ht="24.75" customHeight="1">
      <c r="B31" s="42" t="s">
        <v>33</v>
      </c>
      <c r="C31" s="338" t="s">
        <v>337</v>
      </c>
      <c r="D31" s="336"/>
      <c r="E31" s="337"/>
      <c r="F31" s="338" t="s">
        <v>348</v>
      </c>
      <c r="G31" s="154">
        <v>3</v>
      </c>
    </row>
    <row r="32" spans="2:19" ht="24.75" customHeight="1">
      <c r="B32" s="42" t="s">
        <v>34</v>
      </c>
      <c r="C32" s="338" t="s">
        <v>339</v>
      </c>
      <c r="D32" s="336"/>
      <c r="E32" s="337"/>
      <c r="F32" s="338" t="s">
        <v>344</v>
      </c>
      <c r="G32" s="154">
        <v>2</v>
      </c>
    </row>
    <row r="33" spans="1:9" ht="24.75" customHeight="1">
      <c r="B33" s="42" t="s">
        <v>35</v>
      </c>
      <c r="C33" s="382" t="s">
        <v>261</v>
      </c>
      <c r="D33" s="336"/>
      <c r="E33" s="337"/>
      <c r="F33" s="338"/>
      <c r="G33" s="154">
        <v>1</v>
      </c>
    </row>
    <row r="34" spans="1:9" ht="24.75" customHeight="1">
      <c r="B34" s="42" t="s">
        <v>36</v>
      </c>
      <c r="C34" s="153" t="s">
        <v>261</v>
      </c>
      <c r="D34" s="6"/>
      <c r="E34" s="7"/>
      <c r="F34" s="8"/>
      <c r="G34" s="154" t="s">
        <v>261</v>
      </c>
    </row>
    <row r="35" spans="1:9" ht="24.75" customHeight="1">
      <c r="B35" s="42" t="s">
        <v>37</v>
      </c>
      <c r="C35" s="153" t="s">
        <v>261</v>
      </c>
      <c r="D35" s="6"/>
      <c r="E35" s="7"/>
      <c r="F35" s="8"/>
      <c r="G35" s="154" t="s">
        <v>261</v>
      </c>
    </row>
    <row r="36" spans="1:9" ht="24.75" customHeight="1">
      <c r="B36" s="42" t="s">
        <v>38</v>
      </c>
      <c r="C36" s="153" t="s">
        <v>261</v>
      </c>
      <c r="D36" s="6"/>
      <c r="E36" s="7"/>
      <c r="F36" s="8"/>
      <c r="G36" s="154" t="s">
        <v>261</v>
      </c>
    </row>
    <row r="37" spans="1:9" ht="24.75" customHeight="1">
      <c r="B37" s="42" t="s">
        <v>39</v>
      </c>
      <c r="C37" s="153" t="s">
        <v>261</v>
      </c>
      <c r="D37" s="6"/>
      <c r="E37" s="7"/>
      <c r="F37" s="8"/>
      <c r="G37" s="9" t="s">
        <v>261</v>
      </c>
    </row>
    <row r="38" spans="1:9" ht="24.75" customHeight="1">
      <c r="B38" s="42">
        <v>31</v>
      </c>
      <c r="C38" s="153" t="s">
        <v>261</v>
      </c>
      <c r="D38" s="6"/>
      <c r="E38" s="7"/>
      <c r="F38" s="155"/>
      <c r="G38" s="9" t="s">
        <v>261</v>
      </c>
    </row>
    <row r="39" spans="1:9" ht="24.75" customHeight="1">
      <c r="B39" s="42">
        <v>32</v>
      </c>
      <c r="C39" s="153" t="s">
        <v>261</v>
      </c>
      <c r="D39" s="6"/>
      <c r="E39" s="7"/>
      <c r="F39" s="8"/>
      <c r="G39" s="154"/>
    </row>
    <row r="40" spans="1:9" ht="20.100000000000001" customHeight="1">
      <c r="B40" s="38"/>
      <c r="C40" s="39"/>
      <c r="D40" s="39"/>
      <c r="E40" s="39"/>
      <c r="F40" s="39"/>
      <c r="G40" s="38"/>
      <c r="H40" s="37"/>
    </row>
    <row r="41" spans="1:9" ht="20.100000000000001" customHeight="1">
      <c r="A41" s="145"/>
      <c r="B41" s="1"/>
      <c r="C41" s="34"/>
      <c r="D41" s="34"/>
      <c r="E41" s="35"/>
      <c r="F41" s="35"/>
      <c r="G41" s="144"/>
      <c r="H41" s="34"/>
      <c r="I41" s="34"/>
    </row>
    <row r="42" spans="1:9" ht="20.100000000000001" customHeight="1">
      <c r="B42" s="38"/>
      <c r="C42" s="39"/>
      <c r="D42" s="39"/>
      <c r="E42" s="39"/>
      <c r="F42" s="39"/>
      <c r="G42" s="37"/>
      <c r="H42" s="37"/>
    </row>
    <row r="43" spans="1:9" ht="20.100000000000001" customHeight="1">
      <c r="B43" s="38"/>
      <c r="C43" s="39"/>
      <c r="D43" s="39"/>
      <c r="E43" s="39"/>
      <c r="F43" s="39"/>
      <c r="G43" s="38"/>
      <c r="H43" s="70"/>
    </row>
    <row r="44" spans="1:9" ht="20.100000000000001" customHeight="1">
      <c r="B44" s="38"/>
      <c r="C44" s="39"/>
      <c r="D44" s="39"/>
      <c r="E44" s="39"/>
      <c r="F44" s="39"/>
      <c r="G44" s="38"/>
      <c r="H44" s="37"/>
    </row>
    <row r="45" spans="1:9" ht="20.100000000000001" customHeight="1">
      <c r="B45" s="38"/>
      <c r="C45" s="39"/>
      <c r="D45" s="39"/>
      <c r="E45" s="39"/>
      <c r="F45" s="39"/>
      <c r="G45" s="38"/>
      <c r="H45" s="37"/>
    </row>
    <row r="46" spans="1:9" ht="20.100000000000001" customHeight="1">
      <c r="B46" s="38"/>
      <c r="C46" s="39"/>
      <c r="D46" s="39"/>
      <c r="E46" s="39"/>
      <c r="F46" s="39"/>
      <c r="G46" s="38"/>
      <c r="H46" s="37"/>
    </row>
    <row r="47" spans="1:9" ht="20.100000000000001" customHeight="1">
      <c r="B47" s="38"/>
      <c r="C47" s="39"/>
      <c r="D47" s="39"/>
      <c r="E47" s="39"/>
      <c r="F47" s="39"/>
      <c r="G47" s="38"/>
      <c r="H47" s="37"/>
    </row>
    <row r="48" spans="1:9" ht="20.100000000000001" customHeight="1">
      <c r="B48" s="38"/>
      <c r="C48" s="39"/>
      <c r="D48" s="39"/>
      <c r="E48" s="39"/>
      <c r="F48" s="39"/>
      <c r="G48" s="38"/>
      <c r="H48" s="37"/>
    </row>
    <row r="49" spans="2:7" ht="20.100000000000001" customHeight="1">
      <c r="B49" s="38"/>
      <c r="C49" s="39"/>
      <c r="D49" s="39"/>
      <c r="E49" s="39"/>
      <c r="F49" s="39"/>
      <c r="G49" s="38"/>
    </row>
    <row r="50" spans="2:7" ht="20.100000000000001" customHeight="1">
      <c r="B50" s="38"/>
      <c r="C50" s="5"/>
      <c r="D50" s="6"/>
      <c r="E50" s="7"/>
      <c r="F50" s="8"/>
      <c r="G50" s="11"/>
    </row>
    <row r="51" spans="2:7" ht="20.100000000000001" customHeight="1">
      <c r="B51" s="38"/>
      <c r="C51" s="5"/>
      <c r="D51" s="6"/>
      <c r="E51" s="7"/>
      <c r="F51" s="8"/>
      <c r="G51" s="11"/>
    </row>
    <row r="52" spans="2:7" ht="20.100000000000001" customHeight="1">
      <c r="B52" s="38"/>
    </row>
    <row r="53" spans="2:7" ht="20.100000000000001" customHeight="1">
      <c r="B53" s="38"/>
      <c r="C53" s="39"/>
      <c r="D53" s="39"/>
      <c r="E53" s="39"/>
      <c r="F53" s="39"/>
      <c r="G53" s="38"/>
    </row>
    <row r="54" spans="2:7" ht="20.100000000000001" customHeight="1">
      <c r="B54" s="38"/>
      <c r="C54" s="39"/>
      <c r="D54" s="39"/>
      <c r="E54" s="39"/>
      <c r="F54" s="39"/>
      <c r="G54" s="38"/>
    </row>
    <row r="55" spans="2:7" ht="20.100000000000001" customHeight="1">
      <c r="B55" s="38"/>
      <c r="C55" s="39"/>
      <c r="D55" s="39"/>
      <c r="E55" s="39"/>
      <c r="F55" s="39"/>
      <c r="G55" s="38"/>
    </row>
    <row r="56" spans="2:7" ht="20.100000000000001" customHeight="1">
      <c r="B56" s="38"/>
      <c r="C56" s="39"/>
      <c r="D56" s="39"/>
      <c r="E56" s="39"/>
      <c r="F56" s="39"/>
      <c r="G56" s="38"/>
    </row>
    <row r="57" spans="2:7" ht="20.100000000000001" customHeight="1">
      <c r="B57" s="38"/>
      <c r="C57" s="39"/>
      <c r="D57" s="39"/>
      <c r="E57" s="39"/>
      <c r="F57" s="39"/>
      <c r="G57" s="38"/>
    </row>
    <row r="58" spans="2:7" ht="20.100000000000001" customHeight="1">
      <c r="B58" s="38"/>
      <c r="C58" s="39"/>
      <c r="D58" s="39"/>
      <c r="E58" s="39"/>
      <c r="F58" s="39"/>
      <c r="G58" s="38"/>
    </row>
    <row r="59" spans="2:7" ht="20.100000000000001" customHeight="1">
      <c r="B59" s="38"/>
      <c r="C59" s="39"/>
      <c r="D59" s="39"/>
      <c r="E59" s="39"/>
      <c r="F59" s="39"/>
      <c r="G59" s="38"/>
    </row>
    <row r="60" spans="2:7" ht="20.100000000000001" customHeight="1">
      <c r="B60" s="38"/>
      <c r="C60" s="39"/>
      <c r="D60" s="39"/>
      <c r="E60" s="39"/>
      <c r="F60" s="39"/>
      <c r="G60" s="38"/>
    </row>
    <row r="61" spans="2:7" ht="20.100000000000001" customHeight="1">
      <c r="B61" s="38"/>
      <c r="C61" s="39"/>
      <c r="D61" s="39"/>
      <c r="E61" s="39"/>
      <c r="F61" s="39"/>
      <c r="G61" s="38"/>
    </row>
    <row r="62" spans="2:7" ht="20.100000000000001" customHeight="1">
      <c r="B62" s="38"/>
      <c r="C62" s="39"/>
      <c r="D62" s="39"/>
      <c r="E62" s="39"/>
      <c r="F62" s="39"/>
      <c r="G62" s="38"/>
    </row>
    <row r="63" spans="2:7" ht="20.100000000000001" customHeight="1">
      <c r="B63" s="38"/>
      <c r="C63" s="39"/>
      <c r="D63" s="39"/>
      <c r="E63" s="39"/>
      <c r="F63" s="39"/>
      <c r="G63" s="38"/>
    </row>
    <row r="64" spans="2:7" ht="20.100000000000001" customHeight="1">
      <c r="B64" s="38"/>
      <c r="C64" s="39"/>
      <c r="D64" s="39"/>
      <c r="E64" s="39"/>
      <c r="F64" s="39"/>
      <c r="G64" s="38"/>
    </row>
    <row r="65" spans="2:7" ht="20.100000000000001" customHeight="1">
      <c r="B65" s="38"/>
      <c r="C65" s="39"/>
      <c r="D65" s="39"/>
      <c r="E65" s="39"/>
      <c r="F65" s="39"/>
      <c r="G65" s="38"/>
    </row>
    <row r="66" spans="2:7" ht="20.100000000000001" customHeight="1">
      <c r="B66" s="38"/>
      <c r="C66" s="39"/>
      <c r="D66" s="39"/>
      <c r="E66" s="39"/>
      <c r="F66" s="39"/>
      <c r="G66" s="38"/>
    </row>
    <row r="67" spans="2:7" ht="20.100000000000001" customHeight="1">
      <c r="B67" s="38"/>
      <c r="C67" s="39"/>
      <c r="D67" s="39"/>
      <c r="E67" s="39"/>
      <c r="F67" s="39"/>
      <c r="G67" s="38"/>
    </row>
    <row r="68" spans="2:7" ht="20.100000000000001" customHeight="1">
      <c r="B68" s="38"/>
      <c r="C68" s="39"/>
      <c r="D68" s="39"/>
      <c r="E68" s="39"/>
      <c r="F68" s="39"/>
      <c r="G68" s="38"/>
    </row>
    <row r="69" spans="2:7" ht="20.100000000000001" customHeight="1">
      <c r="B69" s="38"/>
      <c r="C69" s="39"/>
      <c r="D69" s="39"/>
      <c r="E69" s="39"/>
      <c r="F69" s="39"/>
      <c r="G69" s="38"/>
    </row>
    <row r="70" spans="2:7" ht="20.100000000000001" customHeight="1">
      <c r="B70" s="38"/>
      <c r="C70" s="39"/>
      <c r="D70" s="39"/>
      <c r="E70" s="39"/>
      <c r="F70" s="39"/>
      <c r="G70" s="38"/>
    </row>
    <row r="71" spans="2:7" ht="20.100000000000001" customHeight="1">
      <c r="B71" s="38"/>
      <c r="C71" s="39"/>
      <c r="D71" s="39"/>
      <c r="E71" s="39"/>
      <c r="F71" s="39"/>
      <c r="G71" s="38"/>
    </row>
    <row r="72" spans="2:7" ht="20.100000000000001" customHeight="1">
      <c r="B72" s="38"/>
      <c r="C72" s="39"/>
      <c r="D72" s="39"/>
      <c r="E72" s="39"/>
      <c r="F72" s="39"/>
      <c r="G72" s="38"/>
    </row>
    <row r="73" spans="2:7" ht="20.100000000000001" customHeight="1">
      <c r="B73" s="38"/>
      <c r="C73" s="39"/>
      <c r="D73" s="39"/>
      <c r="E73" s="39"/>
      <c r="F73" s="39"/>
      <c r="G73" s="38"/>
    </row>
    <row r="74" spans="2:7" ht="20.100000000000001" customHeight="1">
      <c r="B74" s="38"/>
      <c r="C74" s="39"/>
      <c r="D74" s="39"/>
      <c r="E74" s="39"/>
      <c r="F74" s="39"/>
      <c r="G74" s="38"/>
    </row>
    <row r="75" spans="2:7" ht="20.100000000000001" customHeight="1">
      <c r="B75" s="38"/>
      <c r="C75" s="39"/>
      <c r="D75" s="39"/>
      <c r="E75" s="39"/>
      <c r="F75" s="39"/>
      <c r="G75" s="38"/>
    </row>
    <row r="76" spans="2:7" ht="20.100000000000001" customHeight="1">
      <c r="B76" s="38"/>
      <c r="C76" s="39"/>
      <c r="D76" s="39"/>
      <c r="E76" s="39"/>
      <c r="F76" s="39"/>
      <c r="G76" s="38"/>
    </row>
    <row r="77" spans="2:7" ht="20.100000000000001" customHeight="1">
      <c r="B77" s="38"/>
      <c r="C77" s="39"/>
      <c r="D77" s="39"/>
      <c r="E77" s="39"/>
      <c r="F77" s="39"/>
      <c r="G77" s="38"/>
    </row>
    <row r="78" spans="2:7" ht="20.100000000000001" customHeight="1">
      <c r="B78" s="38"/>
      <c r="C78" s="39"/>
      <c r="D78" s="39"/>
      <c r="E78" s="39"/>
      <c r="F78" s="39"/>
      <c r="G78" s="38"/>
    </row>
    <row r="79" spans="2:7" ht="20.100000000000001" customHeight="1">
      <c r="B79" s="38"/>
      <c r="C79" s="39"/>
      <c r="D79" s="39"/>
      <c r="E79" s="39"/>
      <c r="F79" s="39"/>
      <c r="G79" s="38"/>
    </row>
    <row r="80" spans="2:7" ht="20.100000000000001" customHeight="1">
      <c r="B80" s="38"/>
      <c r="C80" s="39"/>
      <c r="D80" s="39"/>
      <c r="E80" s="39"/>
      <c r="F80" s="39"/>
      <c r="G80" s="38"/>
    </row>
    <row r="81" spans="2:7" ht="20.100000000000001" customHeight="1">
      <c r="B81" s="38"/>
      <c r="C81" s="39"/>
      <c r="D81" s="39"/>
      <c r="E81" s="39"/>
      <c r="F81" s="39"/>
      <c r="G81" s="38"/>
    </row>
    <row r="82" spans="2:7" ht="20.100000000000001" customHeight="1">
      <c r="B82" s="38"/>
      <c r="C82" s="39"/>
      <c r="D82" s="39"/>
      <c r="E82" s="39"/>
      <c r="F82" s="39"/>
      <c r="G82" s="38"/>
    </row>
    <row r="83" spans="2:7" ht="20.100000000000001" customHeight="1">
      <c r="B83" s="38"/>
      <c r="C83" s="39"/>
      <c r="D83" s="39"/>
      <c r="E83" s="39"/>
      <c r="F83" s="39"/>
      <c r="G83" s="38"/>
    </row>
    <row r="84" spans="2:7" ht="20.100000000000001" customHeight="1">
      <c r="B84" s="38"/>
      <c r="C84" s="39"/>
      <c r="D84" s="39"/>
      <c r="E84" s="39"/>
      <c r="F84" s="39"/>
      <c r="G84" s="38"/>
    </row>
    <row r="85" spans="2:7" ht="20.100000000000001" customHeight="1">
      <c r="B85" s="38"/>
      <c r="C85" s="39"/>
      <c r="D85" s="39"/>
      <c r="E85" s="39"/>
      <c r="F85" s="39"/>
      <c r="G85" s="38"/>
    </row>
    <row r="86" spans="2:7" ht="20.100000000000001" customHeight="1">
      <c r="B86" s="38"/>
      <c r="C86" s="39"/>
      <c r="D86" s="39"/>
      <c r="E86" s="39"/>
      <c r="F86" s="39"/>
      <c r="G86" s="38"/>
    </row>
    <row r="87" spans="2:7" ht="20.100000000000001" customHeight="1">
      <c r="B87" s="38"/>
      <c r="C87" s="39"/>
      <c r="D87" s="39"/>
      <c r="E87" s="39"/>
      <c r="F87" s="39"/>
      <c r="G87" s="38"/>
    </row>
    <row r="88" spans="2:7" ht="20.100000000000001" customHeight="1">
      <c r="B88" s="38"/>
      <c r="C88" s="39"/>
      <c r="D88" s="39"/>
      <c r="E88" s="39"/>
      <c r="F88" s="39"/>
      <c r="G88" s="38"/>
    </row>
    <row r="89" spans="2:7" ht="20.100000000000001" customHeight="1">
      <c r="B89" s="38"/>
      <c r="C89" s="39"/>
      <c r="D89" s="39"/>
      <c r="E89" s="39"/>
      <c r="F89" s="39"/>
      <c r="G89" s="38"/>
    </row>
    <row r="90" spans="2:7" ht="20.100000000000001" customHeight="1">
      <c r="B90" s="38"/>
      <c r="C90" s="39"/>
      <c r="D90" s="39"/>
      <c r="E90" s="39"/>
      <c r="F90" s="39"/>
      <c r="G90" s="38"/>
    </row>
    <row r="91" spans="2:7" ht="20.100000000000001" customHeight="1">
      <c r="B91" s="38"/>
      <c r="C91" s="39"/>
      <c r="D91" s="39"/>
      <c r="E91" s="39"/>
      <c r="F91" s="39"/>
      <c r="G91" s="38"/>
    </row>
    <row r="92" spans="2:7" ht="20.100000000000001" customHeight="1">
      <c r="B92" s="38"/>
      <c r="C92" s="39"/>
      <c r="D92" s="39"/>
      <c r="E92" s="39"/>
      <c r="F92" s="39"/>
      <c r="G92" s="38"/>
    </row>
    <row r="93" spans="2:7" ht="20.100000000000001" customHeight="1">
      <c r="B93" s="38"/>
      <c r="C93" s="39"/>
      <c r="D93" s="39"/>
      <c r="E93" s="39"/>
      <c r="F93" s="39"/>
      <c r="G93" s="38"/>
    </row>
    <row r="94" spans="2:7" ht="20.100000000000001" customHeight="1">
      <c r="B94" s="38"/>
      <c r="C94" s="39"/>
      <c r="D94" s="39"/>
      <c r="E94" s="39"/>
      <c r="F94" s="39"/>
      <c r="G94" s="38"/>
    </row>
    <row r="95" spans="2:7" ht="20.100000000000001" customHeight="1">
      <c r="B95" s="38"/>
      <c r="C95" s="39"/>
      <c r="D95" s="39"/>
      <c r="E95" s="39"/>
      <c r="F95" s="39"/>
      <c r="G95" s="38"/>
    </row>
    <row r="96" spans="2:7" ht="20.100000000000001" customHeight="1">
      <c r="B96" s="38"/>
      <c r="C96" s="39"/>
      <c r="D96" s="39"/>
      <c r="E96" s="39"/>
      <c r="F96" s="39"/>
      <c r="G96" s="38"/>
    </row>
    <row r="97" spans="2:7" ht="20.100000000000001" customHeight="1">
      <c r="B97" s="38"/>
      <c r="C97" s="39"/>
      <c r="D97" s="39"/>
      <c r="E97" s="39"/>
      <c r="F97" s="39"/>
      <c r="G97" s="38"/>
    </row>
    <row r="98" spans="2:7" ht="20.100000000000001" customHeight="1">
      <c r="B98" s="38"/>
      <c r="C98" s="39"/>
      <c r="D98" s="39"/>
      <c r="E98" s="39"/>
      <c r="F98" s="39"/>
      <c r="G98" s="38"/>
    </row>
    <row r="99" spans="2:7" ht="20.100000000000001" customHeight="1">
      <c r="B99" s="38"/>
      <c r="C99" s="39"/>
      <c r="D99" s="39"/>
      <c r="E99" s="39"/>
      <c r="F99" s="39"/>
      <c r="G99" s="38"/>
    </row>
    <row r="100" spans="2:7" ht="20.100000000000001" customHeight="1">
      <c r="B100" s="38"/>
      <c r="C100" s="39"/>
      <c r="D100" s="39"/>
      <c r="E100" s="39"/>
      <c r="F100" s="39"/>
      <c r="G100" s="38"/>
    </row>
    <row r="101" spans="2:7" ht="20.100000000000001" customHeight="1">
      <c r="B101" s="38"/>
      <c r="C101" s="39"/>
      <c r="D101" s="39"/>
      <c r="E101" s="39"/>
      <c r="F101" s="39"/>
      <c r="G101" s="38"/>
    </row>
    <row r="102" spans="2:7" ht="20.100000000000001" customHeight="1">
      <c r="B102" s="38"/>
      <c r="C102" s="39"/>
      <c r="D102" s="39"/>
      <c r="E102" s="39"/>
      <c r="F102" s="39"/>
      <c r="G102" s="38"/>
    </row>
    <row r="103" spans="2:7" ht="20.100000000000001" customHeight="1">
      <c r="B103" s="38"/>
      <c r="C103" s="39"/>
      <c r="D103" s="39"/>
      <c r="E103" s="39"/>
      <c r="F103" s="39"/>
      <c r="G103" s="38"/>
    </row>
    <row r="104" spans="2:7" ht="20.100000000000001" customHeight="1">
      <c r="B104" s="38"/>
      <c r="C104" s="39"/>
      <c r="D104" s="39"/>
      <c r="E104" s="39"/>
      <c r="F104" s="39"/>
      <c r="G104" s="38"/>
    </row>
    <row r="105" spans="2:7" ht="20.100000000000001" customHeight="1">
      <c r="B105" s="38"/>
      <c r="C105" s="39"/>
      <c r="D105" s="39"/>
      <c r="E105" s="39"/>
      <c r="F105" s="39"/>
      <c r="G105" s="38"/>
    </row>
    <row r="106" spans="2:7" ht="20.100000000000001" customHeight="1">
      <c r="B106" s="38"/>
      <c r="C106" s="39"/>
      <c r="D106" s="39"/>
      <c r="E106" s="39"/>
      <c r="F106" s="39"/>
      <c r="G106" s="38"/>
    </row>
    <row r="107" spans="2:7" ht="20.100000000000001" customHeight="1">
      <c r="B107" s="38"/>
      <c r="C107" s="39"/>
      <c r="D107" s="39"/>
      <c r="E107" s="39"/>
      <c r="F107" s="39"/>
      <c r="G107" s="38"/>
    </row>
    <row r="108" spans="2:7" ht="20.100000000000001" customHeight="1">
      <c r="B108" s="38"/>
      <c r="C108" s="39"/>
      <c r="D108" s="39"/>
      <c r="E108" s="39"/>
      <c r="F108" s="39"/>
      <c r="G108" s="38"/>
    </row>
  </sheetData>
  <sheetProtection formatCells="0" formatColumns="0" formatRows="0" insertColumns="0" insertRows="0" deleteColumns="0" deleteRows="0"/>
  <sortState ref="C8:G33">
    <sortCondition descending="1" ref="G8:G33"/>
  </sortState>
  <mergeCells count="3">
    <mergeCell ref="A4:H4"/>
    <mergeCell ref="A3:H3"/>
    <mergeCell ref="C1:H1"/>
  </mergeCells>
  <phoneticPr fontId="4" type="noConversion"/>
  <printOptions horizontalCentered="1"/>
  <pageMargins left="0.39370078740157483" right="0.39370078740157483" top="0.43307086614173229" bottom="0.39370078740157483" header="0" footer="0"/>
  <pageSetup paperSize="9" scale="57"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00B050"/>
  </sheetPr>
  <dimension ref="A1:AA273"/>
  <sheetViews>
    <sheetView topLeftCell="A139" zoomScale="70" zoomScaleNormal="70" workbookViewId="0">
      <selection activeCell="T153" sqref="T153"/>
    </sheetView>
  </sheetViews>
  <sheetFormatPr defaultColWidth="9.109375" defaultRowHeight="18"/>
  <cols>
    <col min="1" max="1" width="4.6640625" style="256" customWidth="1"/>
    <col min="2" max="2" width="4.88671875" style="193" customWidth="1"/>
    <col min="3" max="3" width="23.33203125" style="187" customWidth="1"/>
    <col min="4" max="4" width="3.6640625" style="257" customWidth="1"/>
    <col min="5" max="5" width="4.88671875" style="186" customWidth="1"/>
    <col min="6" max="6" width="23.33203125" style="187" customWidth="1"/>
    <col min="7" max="7" width="3.6640625" style="188" customWidth="1"/>
    <col min="8" max="8" width="4.88671875" style="186" customWidth="1"/>
    <col min="9" max="9" width="23.33203125" style="187" customWidth="1"/>
    <col min="10" max="10" width="4" style="188" customWidth="1"/>
    <col min="11" max="11" width="4.88671875" style="189" customWidth="1"/>
    <col min="12" max="12" width="23.33203125" style="187" customWidth="1"/>
    <col min="13" max="13" width="3.6640625" style="190" customWidth="1"/>
    <col min="14" max="14" width="4.88671875" style="189" customWidth="1"/>
    <col min="15" max="15" width="23.33203125" style="187" customWidth="1"/>
    <col min="16" max="16" width="3.6640625" style="190" customWidth="1"/>
    <col min="17" max="17" width="9.109375" style="187"/>
    <col min="18" max="18" width="9.109375" style="187" customWidth="1"/>
    <col min="19" max="20" width="25.88671875" style="187" customWidth="1"/>
    <col min="21" max="16384" width="9.109375" style="187"/>
  </cols>
  <sheetData>
    <row r="1" spans="1:20" s="163" customFormat="1" ht="43.5" customHeight="1">
      <c r="A1" s="162"/>
      <c r="B1" s="162"/>
      <c r="C1" s="345" t="str">
        <f>IF(info!C3="","",CONCATENATE(info!C3,", ",info!C4," ",info!C5))</f>
        <v>64. Mistrzostwa Polski Kolejarzy, Suchedniów 21-23.04.2023r.</v>
      </c>
      <c r="D1" s="345"/>
      <c r="E1" s="345"/>
      <c r="F1" s="345"/>
      <c r="G1" s="345"/>
      <c r="H1" s="345"/>
      <c r="I1" s="345"/>
      <c r="J1" s="345"/>
      <c r="K1" s="345"/>
      <c r="L1" s="345"/>
      <c r="M1" s="345"/>
      <c r="N1" s="345"/>
      <c r="O1" s="345"/>
      <c r="P1" s="345"/>
    </row>
    <row r="2" spans="1:20" s="163" customFormat="1" ht="21" customHeight="1">
      <c r="B2" s="164"/>
    </row>
    <row r="3" spans="1:20" s="165" customFormat="1" ht="28.5" customHeight="1">
      <c r="A3" s="358" t="str">
        <f>CONCATENATE(IF(info!C8="","",info!C8))</f>
        <v>M5</v>
      </c>
      <c r="B3" s="358"/>
      <c r="C3" s="358"/>
      <c r="D3" s="358"/>
      <c r="E3" s="358"/>
      <c r="F3" s="358"/>
      <c r="G3" s="358"/>
      <c r="H3" s="358"/>
      <c r="I3" s="358"/>
      <c r="J3" s="358"/>
      <c r="K3" s="358"/>
      <c r="L3" s="358"/>
      <c r="M3" s="358"/>
      <c r="N3" s="358"/>
      <c r="O3" s="358"/>
      <c r="P3" s="358"/>
    </row>
    <row r="4" spans="1:20" s="166" customFormat="1" ht="19.5" customHeight="1">
      <c r="A4" s="361" t="s">
        <v>209</v>
      </c>
      <c r="B4" s="361"/>
      <c r="C4" s="361"/>
      <c r="D4" s="361"/>
      <c r="E4" s="361"/>
      <c r="F4" s="361"/>
      <c r="G4" s="361"/>
      <c r="H4" s="361"/>
      <c r="I4" s="361"/>
      <c r="J4" s="361"/>
      <c r="K4" s="361"/>
      <c r="L4" s="361"/>
      <c r="M4" s="361"/>
      <c r="N4" s="361"/>
      <c r="O4" s="361"/>
      <c r="P4" s="361"/>
    </row>
    <row r="5" spans="1:20" s="163" customFormat="1" ht="20.100000000000001" customHeight="1">
      <c r="A5" s="167"/>
      <c r="B5" s="168"/>
      <c r="C5" s="168"/>
      <c r="D5" s="169"/>
      <c r="E5" s="170"/>
      <c r="F5" s="168"/>
      <c r="G5" s="167"/>
      <c r="H5" s="170"/>
      <c r="I5" s="168"/>
      <c r="J5" s="167"/>
      <c r="K5" s="170"/>
      <c r="L5" s="168"/>
      <c r="M5" s="168"/>
      <c r="N5" s="170"/>
      <c r="O5" s="168"/>
      <c r="P5" s="168"/>
    </row>
    <row r="6" spans="1:20" s="163" customFormat="1" ht="20.100000000000001" customHeight="1">
      <c r="A6" s="167"/>
      <c r="B6" s="346" t="s">
        <v>210</v>
      </c>
      <c r="C6" s="346"/>
      <c r="D6" s="346"/>
      <c r="E6" s="346" t="s">
        <v>211</v>
      </c>
      <c r="F6" s="346"/>
      <c r="G6" s="346"/>
      <c r="H6" s="346" t="s">
        <v>214</v>
      </c>
      <c r="I6" s="346"/>
      <c r="J6" s="346"/>
      <c r="K6" s="346" t="s">
        <v>213</v>
      </c>
      <c r="L6" s="346"/>
      <c r="M6" s="346"/>
      <c r="N6" s="346" t="s">
        <v>212</v>
      </c>
      <c r="O6" s="346"/>
      <c r="P6" s="346"/>
    </row>
    <row r="7" spans="1:20" s="163" customFormat="1" ht="20.100000000000001" customHeight="1">
      <c r="A7" s="167"/>
      <c r="B7" s="171"/>
      <c r="C7" s="171"/>
      <c r="D7" s="171"/>
      <c r="E7" s="171"/>
      <c r="F7" s="171"/>
      <c r="G7" s="171"/>
      <c r="H7" s="346"/>
      <c r="I7" s="346"/>
      <c r="J7" s="346"/>
      <c r="K7" s="346"/>
      <c r="L7" s="346"/>
      <c r="M7" s="346"/>
      <c r="N7" s="346"/>
      <c r="O7" s="346"/>
      <c r="P7" s="346"/>
    </row>
    <row r="8" spans="1:20" s="163" customFormat="1" ht="20.100000000000001" customHeight="1">
      <c r="A8" s="172"/>
      <c r="B8" s="173"/>
      <c r="C8" s="174"/>
      <c r="D8" s="175"/>
      <c r="E8" s="176"/>
      <c r="F8" s="167"/>
      <c r="G8" s="177"/>
      <c r="H8" s="176"/>
      <c r="I8" s="167"/>
      <c r="J8" s="178"/>
      <c r="K8" s="179"/>
      <c r="L8" s="167"/>
      <c r="M8" s="180"/>
    </row>
    <row r="9" spans="1:20" ht="20.100000000000001" customHeight="1">
      <c r="A9" s="181">
        <v>1</v>
      </c>
      <c r="B9" s="182"/>
      <c r="C9" s="352" t="str">
        <f>IF(lista!B8="1.",lista!C8," ")</f>
        <v>Nowak Wojciech</v>
      </c>
      <c r="D9" s="353"/>
      <c r="E9" s="183">
        <v>1</v>
      </c>
      <c r="F9" s="184"/>
      <c r="G9" s="185"/>
      <c r="R9" s="191" t="s">
        <v>184</v>
      </c>
      <c r="S9" s="191" t="s">
        <v>134</v>
      </c>
      <c r="T9" s="191" t="s">
        <v>11</v>
      </c>
    </row>
    <row r="10" spans="1:20" ht="20.100000000000001" customHeight="1">
      <c r="A10" s="192"/>
      <c r="C10" s="194"/>
      <c r="D10" s="195" t="s">
        <v>0</v>
      </c>
      <c r="E10" s="196"/>
      <c r="F10" s="352" t="str">
        <f>IF(E9=1,C9,IF(E9=2,C11," "))</f>
        <v>Nowak Wojciech</v>
      </c>
      <c r="G10" s="353"/>
      <c r="R10" s="331">
        <v>1</v>
      </c>
      <c r="S10" s="198" t="str">
        <f>C9</f>
        <v>Nowak Wojciech</v>
      </c>
      <c r="T10" s="198" t="str">
        <f>C11</f>
        <v>-</v>
      </c>
    </row>
    <row r="11" spans="1:20" ht="20.100000000000001" customHeight="1">
      <c r="A11" s="181">
        <v>32</v>
      </c>
      <c r="B11" s="199"/>
      <c r="C11" s="352" t="str">
        <f>lista!C39</f>
        <v>-</v>
      </c>
      <c r="D11" s="353"/>
      <c r="F11" s="200"/>
      <c r="G11" s="201"/>
      <c r="H11" s="202">
        <v>1</v>
      </c>
      <c r="I11" s="332" t="s">
        <v>351</v>
      </c>
      <c r="J11" s="185"/>
      <c r="R11" s="197">
        <v>2</v>
      </c>
      <c r="S11" s="198" t="str">
        <f>C13</f>
        <v>Łodyga Maciej</v>
      </c>
      <c r="T11" s="198" t="str">
        <f>C15</f>
        <v>Nowakowski Robert</v>
      </c>
    </row>
    <row r="12" spans="1:20" ht="20.100000000000001" customHeight="1">
      <c r="A12" s="192"/>
      <c r="B12" s="203"/>
      <c r="C12" s="204"/>
      <c r="D12" s="205"/>
      <c r="F12" s="200">
        <v>2</v>
      </c>
      <c r="G12" s="206">
        <v>1</v>
      </c>
      <c r="H12" s="196"/>
      <c r="I12" s="352" t="str">
        <f>IF(H11=1,F10,IF(H11=2,F14," "))</f>
        <v>Nowak Wojciech</v>
      </c>
      <c r="J12" s="353"/>
      <c r="R12" s="197">
        <v>3</v>
      </c>
      <c r="S12" s="198" t="str">
        <f>C17</f>
        <v>Buczny Władysław</v>
      </c>
      <c r="T12" s="198" t="str">
        <f>C19</f>
        <v>Wołowiec Ryszard</v>
      </c>
    </row>
    <row r="13" spans="1:20" ht="20.100000000000001" customHeight="1">
      <c r="A13" s="181">
        <v>17</v>
      </c>
      <c r="B13" s="182"/>
      <c r="C13" s="352" t="str">
        <f>IF(lista!B24="17.",lista!C24," ")</f>
        <v>Łodyga Maciej</v>
      </c>
      <c r="D13" s="353"/>
      <c r="E13" s="207"/>
      <c r="F13" s="200"/>
      <c r="G13" s="201"/>
      <c r="I13" s="200"/>
      <c r="J13" s="201"/>
      <c r="L13" s="200"/>
      <c r="M13" s="208"/>
      <c r="O13" s="200"/>
      <c r="P13" s="208"/>
      <c r="R13" s="197">
        <v>4</v>
      </c>
      <c r="S13" s="198" t="str">
        <f>C21</f>
        <v>Gładysz Janusz</v>
      </c>
      <c r="T13" s="198" t="str">
        <f>C23</f>
        <v>Lipa Janusz</v>
      </c>
    </row>
    <row r="14" spans="1:20" ht="20.100000000000001" customHeight="1">
      <c r="A14" s="192"/>
      <c r="C14" s="194">
        <v>1</v>
      </c>
      <c r="D14" s="195" t="s">
        <v>1</v>
      </c>
      <c r="E14" s="209"/>
      <c r="F14" s="347" t="str">
        <f>IF(E15=1,C13,IF(E15=2,C15," "))</f>
        <v>Nowakowski Robert</v>
      </c>
      <c r="G14" s="348"/>
      <c r="H14" s="210"/>
      <c r="I14" s="211"/>
      <c r="J14" s="212"/>
      <c r="K14" s="213"/>
      <c r="L14" s="211"/>
      <c r="M14" s="211"/>
      <c r="N14" s="213"/>
      <c r="O14" s="211"/>
      <c r="P14" s="211"/>
      <c r="R14" s="331">
        <v>5</v>
      </c>
      <c r="S14" s="198" t="str">
        <f>C25</f>
        <v>Kurek Ryszard</v>
      </c>
      <c r="T14" s="198" t="str">
        <f>C27</f>
        <v>-</v>
      </c>
    </row>
    <row r="15" spans="1:20" ht="20.100000000000001" customHeight="1">
      <c r="A15" s="181">
        <v>16</v>
      </c>
      <c r="B15" s="199"/>
      <c r="C15" s="352" t="str">
        <f>IF(lista!B23="16.",lista!C23," ")</f>
        <v>Nowakowski Robert</v>
      </c>
      <c r="D15" s="353"/>
      <c r="E15" s="214">
        <v>2</v>
      </c>
      <c r="F15" s="215" t="s">
        <v>350</v>
      </c>
      <c r="G15" s="216"/>
      <c r="H15" s="217"/>
      <c r="I15" s="218"/>
      <c r="J15" s="219"/>
      <c r="K15" s="220">
        <v>1</v>
      </c>
      <c r="L15" s="332" t="s">
        <v>350</v>
      </c>
      <c r="M15" s="221"/>
      <c r="O15" s="200"/>
      <c r="P15" s="208"/>
      <c r="R15" s="197">
        <v>6</v>
      </c>
      <c r="S15" s="198" t="str">
        <f>C29</f>
        <v>Jasnowski Dariusz</v>
      </c>
      <c r="T15" s="198" t="str">
        <f>C31</f>
        <v>Kruszyński Roman</v>
      </c>
    </row>
    <row r="16" spans="1:20" ht="20.100000000000001" customHeight="1">
      <c r="A16" s="192"/>
      <c r="B16" s="203"/>
      <c r="C16" s="204"/>
      <c r="D16" s="205"/>
      <c r="E16" s="207"/>
      <c r="F16" s="200"/>
      <c r="G16" s="222"/>
      <c r="I16" s="200">
        <v>9</v>
      </c>
      <c r="J16" s="206" t="s">
        <v>50</v>
      </c>
      <c r="K16" s="196"/>
      <c r="L16" s="352" t="str">
        <f>IF(K15=1,I12,IF(K15=2,I20," "))</f>
        <v>Nowak Wojciech</v>
      </c>
      <c r="M16" s="353"/>
      <c r="O16" s="200"/>
      <c r="P16" s="208"/>
      <c r="R16" s="197">
        <v>7</v>
      </c>
      <c r="S16" s="198" t="str">
        <f>C33</f>
        <v>Handke Paweł</v>
      </c>
      <c r="T16" s="198" t="str">
        <f>C35</f>
        <v>Szatkowski Ryszard</v>
      </c>
    </row>
    <row r="17" spans="1:20" ht="20.100000000000001" customHeight="1">
      <c r="A17" s="181">
        <v>9</v>
      </c>
      <c r="B17" s="182"/>
      <c r="C17" s="352" t="str">
        <f>IF(lista!B16="9.",lista!C16," ")</f>
        <v>Buczny Władysław</v>
      </c>
      <c r="D17" s="353"/>
      <c r="E17" s="202">
        <v>1</v>
      </c>
      <c r="F17" s="332" t="s">
        <v>350</v>
      </c>
      <c r="G17" s="185"/>
      <c r="H17" s="217"/>
      <c r="I17" s="218"/>
      <c r="J17" s="219"/>
      <c r="K17" s="223"/>
      <c r="L17" s="218"/>
      <c r="M17" s="224"/>
      <c r="N17" s="223"/>
      <c r="O17" s="218"/>
      <c r="P17" s="225"/>
      <c r="R17" s="331">
        <v>8</v>
      </c>
      <c r="S17" s="198" t="str">
        <f>C37</f>
        <v>-</v>
      </c>
      <c r="T17" s="198" t="str">
        <f>C39</f>
        <v>Bednarowicz Stefan</v>
      </c>
    </row>
    <row r="18" spans="1:20" ht="20.100000000000001" customHeight="1">
      <c r="A18" s="192"/>
      <c r="C18" s="194">
        <v>2</v>
      </c>
      <c r="D18" s="195" t="s">
        <v>2</v>
      </c>
      <c r="E18" s="196"/>
      <c r="F18" s="356" t="str">
        <f>IF(E17=1,C17,IF(E17=2,C19," "))</f>
        <v>Buczny Władysław</v>
      </c>
      <c r="G18" s="357"/>
      <c r="H18" s="210"/>
      <c r="I18" s="211"/>
      <c r="J18" s="212"/>
      <c r="K18" s="213"/>
      <c r="L18" s="211"/>
      <c r="M18" s="226"/>
      <c r="N18" s="213"/>
      <c r="O18" s="211"/>
      <c r="P18" s="211"/>
      <c r="R18" s="331">
        <v>9</v>
      </c>
      <c r="S18" s="198" t="str">
        <f>C41</f>
        <v>Skałecki Bogdan</v>
      </c>
      <c r="T18" s="198" t="str">
        <f>C43</f>
        <v>-</v>
      </c>
    </row>
    <row r="19" spans="1:20" ht="20.100000000000001" customHeight="1">
      <c r="A19" s="181">
        <v>24</v>
      </c>
      <c r="B19" s="199"/>
      <c r="C19" s="352" t="str">
        <f>IF(lista!B31="24.",lista!C31," ")</f>
        <v>Wołowiec Ryszard</v>
      </c>
      <c r="D19" s="353"/>
      <c r="F19" s="200"/>
      <c r="G19" s="219"/>
      <c r="H19" s="227"/>
      <c r="I19" s="200"/>
      <c r="J19" s="201"/>
      <c r="L19" s="200"/>
      <c r="M19" s="228"/>
      <c r="O19" s="200"/>
      <c r="P19" s="208"/>
      <c r="R19" s="197">
        <v>10</v>
      </c>
      <c r="S19" s="198" t="str">
        <f>C45</f>
        <v>Ratajczak Janusz</v>
      </c>
      <c r="T19" s="198" t="str">
        <f>C47</f>
        <v xml:space="preserve">Brożyński Marek </v>
      </c>
    </row>
    <row r="20" spans="1:20" ht="20.100000000000001" customHeight="1">
      <c r="A20" s="192"/>
      <c r="B20" s="203"/>
      <c r="C20" s="204"/>
      <c r="D20" s="205"/>
      <c r="F20" s="200">
        <v>1</v>
      </c>
      <c r="G20" s="206">
        <v>2</v>
      </c>
      <c r="H20" s="209"/>
      <c r="I20" s="347" t="str">
        <f>IF(H21=1,F18,IF(H21=2,F22," "))</f>
        <v>Buczny Władysław</v>
      </c>
      <c r="J20" s="348"/>
      <c r="K20" s="213"/>
      <c r="L20" s="211"/>
      <c r="M20" s="226"/>
      <c r="N20" s="213"/>
      <c r="O20" s="211"/>
      <c r="P20" s="211"/>
      <c r="R20" s="197">
        <v>11</v>
      </c>
      <c r="S20" s="198" t="str">
        <f>C49</f>
        <v>Gawron Bogdan</v>
      </c>
      <c r="T20" s="198" t="str">
        <f>C51</f>
        <v>Kotlarski Jacek</v>
      </c>
    </row>
    <row r="21" spans="1:20" ht="20.100000000000001" customHeight="1">
      <c r="A21" s="181">
        <v>25</v>
      </c>
      <c r="B21" s="182"/>
      <c r="C21" s="352" t="str">
        <f>IF(lista!B32="25.",lista!C32," ")</f>
        <v>Gładysz Janusz</v>
      </c>
      <c r="D21" s="353"/>
      <c r="E21" s="227"/>
      <c r="F21" s="200"/>
      <c r="G21" s="201"/>
      <c r="H21" s="214">
        <v>1</v>
      </c>
      <c r="I21" s="215" t="s">
        <v>350</v>
      </c>
      <c r="J21" s="216"/>
      <c r="K21" s="223"/>
      <c r="L21" s="218"/>
      <c r="M21" s="224"/>
      <c r="N21" s="223"/>
      <c r="O21" s="218"/>
      <c r="P21" s="225"/>
      <c r="R21" s="331">
        <v>12</v>
      </c>
      <c r="S21" s="198" t="str">
        <f>C53</f>
        <v>-</v>
      </c>
      <c r="T21" s="198" t="str">
        <f>C55</f>
        <v>Kostrzewski Krzysztof</v>
      </c>
    </row>
    <row r="22" spans="1:20" ht="20.100000000000001" customHeight="1">
      <c r="A22" s="192"/>
      <c r="C22" s="194">
        <v>1</v>
      </c>
      <c r="D22" s="195" t="s">
        <v>3</v>
      </c>
      <c r="E22" s="209"/>
      <c r="F22" s="347" t="str">
        <f>IF(E23=1,C21,IF(E23=2,C23," "))</f>
        <v>Lipa Janusz</v>
      </c>
      <c r="G22" s="348"/>
      <c r="H22" s="210"/>
      <c r="I22" s="211"/>
      <c r="J22" s="229"/>
      <c r="K22" s="213"/>
      <c r="L22" s="211"/>
      <c r="M22" s="226"/>
      <c r="N22" s="213"/>
      <c r="O22" s="211"/>
      <c r="P22" s="211"/>
      <c r="R22" s="197">
        <v>13</v>
      </c>
      <c r="S22" s="198" t="str">
        <f>C57</f>
        <v>Bazewicz Wiesław</v>
      </c>
      <c r="T22" s="198" t="str">
        <f>C59</f>
        <v>-</v>
      </c>
    </row>
    <row r="23" spans="1:20" ht="20.100000000000001" customHeight="1">
      <c r="A23" s="181">
        <v>8</v>
      </c>
      <c r="B23" s="199"/>
      <c r="C23" s="347" t="str">
        <f>IF(lista!B15="8.",lista!C15," ")</f>
        <v>Lipa Janusz</v>
      </c>
      <c r="D23" s="348"/>
      <c r="E23" s="214">
        <v>2</v>
      </c>
      <c r="F23" s="215" t="s">
        <v>350</v>
      </c>
      <c r="G23" s="216"/>
      <c r="H23" s="217"/>
      <c r="I23" s="218"/>
      <c r="J23" s="230"/>
      <c r="K23" s="223"/>
      <c r="L23" s="218"/>
      <c r="M23" s="224"/>
      <c r="R23" s="197">
        <v>14</v>
      </c>
      <c r="S23" s="198" t="str">
        <f>C61</f>
        <v>Lewandowski Zbigniew</v>
      </c>
      <c r="T23" s="198" t="str">
        <f>C63</f>
        <v>Ampuła Andrzej</v>
      </c>
    </row>
    <row r="24" spans="1:20" ht="20.100000000000001" customHeight="1">
      <c r="A24" s="192"/>
      <c r="B24" s="203"/>
      <c r="C24" s="204"/>
      <c r="D24" s="205"/>
      <c r="L24" s="200">
        <v>1</v>
      </c>
      <c r="M24" s="206" t="s">
        <v>54</v>
      </c>
      <c r="N24" s="209"/>
      <c r="O24" s="347" t="str">
        <f>IF(N25=1,L16,IF(N25=2,L32," "))</f>
        <v>Nowak Wojciech</v>
      </c>
      <c r="P24" s="349"/>
      <c r="R24" s="197">
        <v>15</v>
      </c>
      <c r="S24" s="198" t="str">
        <f>C65</f>
        <v>Bartczak Henryk</v>
      </c>
      <c r="T24" s="198" t="str">
        <f>C67</f>
        <v>Kaszuba Ryszard</v>
      </c>
    </row>
    <row r="25" spans="1:20" ht="20.100000000000001" customHeight="1">
      <c r="A25" s="181">
        <v>5</v>
      </c>
      <c r="B25" s="182"/>
      <c r="C25" s="352" t="str">
        <f>IF(lista!B12="5.",lista!C12," ")</f>
        <v>Kurek Ryszard</v>
      </c>
      <c r="D25" s="353"/>
      <c r="E25" s="202">
        <v>1</v>
      </c>
      <c r="F25" s="184"/>
      <c r="G25" s="185"/>
      <c r="L25" s="200"/>
      <c r="M25" s="228"/>
      <c r="N25" s="231">
        <v>1</v>
      </c>
      <c r="O25" s="215" t="s">
        <v>350</v>
      </c>
      <c r="P25" s="232"/>
      <c r="R25" s="331">
        <v>16</v>
      </c>
      <c r="S25" s="198" t="str">
        <f>C69</f>
        <v>-</v>
      </c>
      <c r="T25" s="198" t="str">
        <f>C71</f>
        <v>Piechnik Henryk</v>
      </c>
    </row>
    <row r="26" spans="1:20" ht="20.100000000000001" customHeight="1">
      <c r="A26" s="192"/>
      <c r="C26" s="194"/>
      <c r="D26" s="195" t="s">
        <v>4</v>
      </c>
      <c r="E26" s="196"/>
      <c r="F26" s="356" t="str">
        <f>IF(E25=1,C25,IF(E25=2,C27," "))</f>
        <v>Kurek Ryszard</v>
      </c>
      <c r="G26" s="357"/>
      <c r="L26" s="200"/>
      <c r="M26" s="228"/>
      <c r="O26" s="200"/>
      <c r="P26" s="228"/>
    </row>
    <row r="27" spans="1:20" ht="20.100000000000001" customHeight="1">
      <c r="A27" s="181">
        <v>28</v>
      </c>
      <c r="B27" s="199"/>
      <c r="C27" s="352" t="str">
        <f>IF(lista!B35="28.",lista!C35," ")</f>
        <v>-</v>
      </c>
      <c r="D27" s="353"/>
      <c r="F27" s="200"/>
      <c r="G27" s="201"/>
      <c r="H27" s="202">
        <v>2</v>
      </c>
      <c r="I27" s="332" t="s">
        <v>350</v>
      </c>
      <c r="J27" s="185"/>
      <c r="L27" s="200"/>
      <c r="M27" s="228"/>
      <c r="O27" s="200"/>
      <c r="P27" s="228"/>
    </row>
    <row r="28" spans="1:20" ht="20.100000000000001" customHeight="1">
      <c r="A28" s="192"/>
      <c r="B28" s="203"/>
      <c r="C28" s="204"/>
      <c r="D28" s="205"/>
      <c r="F28" s="200">
        <v>2</v>
      </c>
      <c r="G28" s="206">
        <v>3</v>
      </c>
      <c r="H28" s="196"/>
      <c r="I28" s="356" t="str">
        <f>IF(H27=1,F26,IF(H27=2,F30," "))</f>
        <v>Kruszyński Roman</v>
      </c>
      <c r="J28" s="357"/>
      <c r="L28" s="200"/>
      <c r="M28" s="228"/>
      <c r="O28" s="200"/>
      <c r="P28" s="228"/>
      <c r="R28" s="191" t="s">
        <v>185</v>
      </c>
      <c r="S28" s="191" t="s">
        <v>134</v>
      </c>
      <c r="T28" s="191" t="s">
        <v>11</v>
      </c>
    </row>
    <row r="29" spans="1:20" ht="20.100000000000001" customHeight="1">
      <c r="A29" s="181">
        <v>21</v>
      </c>
      <c r="B29" s="182"/>
      <c r="C29" s="352" t="str">
        <f>IF(lista!B28="21.",lista!C28," ")</f>
        <v>Jasnowski Dariusz</v>
      </c>
      <c r="D29" s="353"/>
      <c r="E29" s="207"/>
      <c r="F29" s="200"/>
      <c r="G29" s="201"/>
      <c r="I29" s="200"/>
      <c r="J29" s="201"/>
      <c r="L29" s="200"/>
      <c r="M29" s="228"/>
      <c r="O29" s="200"/>
      <c r="P29" s="228"/>
      <c r="R29" s="197">
        <v>21</v>
      </c>
      <c r="S29" s="198" t="str">
        <f>F10</f>
        <v>Nowak Wojciech</v>
      </c>
      <c r="T29" s="198" t="str">
        <f>F14</f>
        <v>Nowakowski Robert</v>
      </c>
    </row>
    <row r="30" spans="1:20" ht="20.100000000000001" customHeight="1">
      <c r="A30" s="192"/>
      <c r="C30" s="194">
        <v>2</v>
      </c>
      <c r="D30" s="195" t="s">
        <v>5</v>
      </c>
      <c r="E30" s="209"/>
      <c r="F30" s="347" t="str">
        <f>IF(E31=1,C29,IF(E31=2,C31," "))</f>
        <v>Kruszyński Roman</v>
      </c>
      <c r="G30" s="348"/>
      <c r="H30" s="210"/>
      <c r="I30" s="211"/>
      <c r="J30" s="212"/>
      <c r="K30" s="213"/>
      <c r="L30" s="211"/>
      <c r="M30" s="226"/>
      <c r="N30" s="213"/>
      <c r="O30" s="211"/>
      <c r="P30" s="226"/>
      <c r="R30" s="197">
        <v>22</v>
      </c>
      <c r="S30" s="198" t="str">
        <f>F18</f>
        <v>Buczny Władysław</v>
      </c>
      <c r="T30" s="198" t="str">
        <f>F22</f>
        <v>Lipa Janusz</v>
      </c>
    </row>
    <row r="31" spans="1:20" ht="20.100000000000001" customHeight="1">
      <c r="A31" s="181">
        <v>12</v>
      </c>
      <c r="B31" s="199"/>
      <c r="C31" s="347" t="str">
        <f>IF(lista!B19="12.",lista!C19," ")</f>
        <v>Kruszyński Roman</v>
      </c>
      <c r="D31" s="348"/>
      <c r="E31" s="214">
        <v>2</v>
      </c>
      <c r="F31" s="215" t="s">
        <v>350</v>
      </c>
      <c r="G31" s="216"/>
      <c r="H31" s="217"/>
      <c r="I31" s="218"/>
      <c r="J31" s="219"/>
      <c r="L31" s="200"/>
      <c r="M31" s="228"/>
      <c r="N31" s="223"/>
      <c r="O31" s="218"/>
      <c r="P31" s="224"/>
      <c r="R31" s="197">
        <v>23</v>
      </c>
      <c r="S31" s="198" t="str">
        <f>F26</f>
        <v>Kurek Ryszard</v>
      </c>
      <c r="T31" s="198" t="str">
        <f>F30</f>
        <v>Kruszyński Roman</v>
      </c>
    </row>
    <row r="32" spans="1:20" ht="20.100000000000001" customHeight="1">
      <c r="A32" s="192"/>
      <c r="B32" s="233"/>
      <c r="C32" s="204"/>
      <c r="D32" s="205"/>
      <c r="E32" s="207"/>
      <c r="F32" s="200"/>
      <c r="G32" s="222"/>
      <c r="I32" s="200">
        <v>2</v>
      </c>
      <c r="J32" s="206" t="s">
        <v>51</v>
      </c>
      <c r="K32" s="209"/>
      <c r="L32" s="347" t="str">
        <f>IF(K33=1,I28,IF(K33=2,I36," "))</f>
        <v>Szatkowski Ryszard</v>
      </c>
      <c r="M32" s="348"/>
      <c r="N32" s="213"/>
      <c r="O32" s="211"/>
      <c r="P32" s="226"/>
      <c r="R32" s="197">
        <v>24</v>
      </c>
      <c r="S32" s="198" t="str">
        <f>F34</f>
        <v>Szatkowski Ryszard</v>
      </c>
      <c r="T32" s="198" t="str">
        <f>F38</f>
        <v>Bednarowicz Stefan</v>
      </c>
    </row>
    <row r="33" spans="1:20" ht="20.100000000000001" customHeight="1">
      <c r="A33" s="181">
        <v>13</v>
      </c>
      <c r="B33" s="182"/>
      <c r="C33" s="352" t="str">
        <f>IF(lista!B20="13.",lista!C20," ")</f>
        <v>Handke Paweł</v>
      </c>
      <c r="D33" s="353"/>
      <c r="E33" s="202">
        <v>2</v>
      </c>
      <c r="F33" s="332" t="s">
        <v>350</v>
      </c>
      <c r="G33" s="185"/>
      <c r="H33" s="217"/>
      <c r="I33" s="218"/>
      <c r="J33" s="219"/>
      <c r="K33" s="231">
        <v>2</v>
      </c>
      <c r="L33" s="215" t="s">
        <v>350</v>
      </c>
      <c r="M33" s="234"/>
      <c r="P33" s="228"/>
      <c r="R33" s="197">
        <v>25</v>
      </c>
      <c r="S33" s="198" t="str">
        <f>F42</f>
        <v>Skałecki Bogdan</v>
      </c>
      <c r="T33" s="198" t="str">
        <f>F46</f>
        <v xml:space="preserve">Brożyński Marek </v>
      </c>
    </row>
    <row r="34" spans="1:20" ht="20.100000000000001" customHeight="1">
      <c r="A34" s="192"/>
      <c r="C34" s="194">
        <v>1</v>
      </c>
      <c r="D34" s="195" t="s">
        <v>6</v>
      </c>
      <c r="E34" s="235"/>
      <c r="F34" s="356" t="str">
        <f>IF(E33=1,C33,IF(E33=2,C35," "))</f>
        <v>Szatkowski Ryszard</v>
      </c>
      <c r="G34" s="357"/>
      <c r="H34" s="210"/>
      <c r="I34" s="211"/>
      <c r="J34" s="212"/>
      <c r="K34" s="213"/>
      <c r="L34" s="211"/>
      <c r="M34" s="211"/>
      <c r="N34" s="213"/>
      <c r="O34" s="211"/>
      <c r="P34" s="226"/>
      <c r="R34" s="197">
        <v>26</v>
      </c>
      <c r="S34" s="198" t="str">
        <f>F50</f>
        <v>Gawron Bogdan</v>
      </c>
      <c r="T34" s="198" t="str">
        <f>F54</f>
        <v>Kostrzewski Krzysztof</v>
      </c>
    </row>
    <row r="35" spans="1:20" ht="20.100000000000001" customHeight="1">
      <c r="A35" s="181">
        <v>20</v>
      </c>
      <c r="B35" s="199"/>
      <c r="C35" s="352" t="str">
        <f>IF(lista!B27="20.",lista!C27," ")</f>
        <v>Szatkowski Ryszard</v>
      </c>
      <c r="D35" s="353"/>
      <c r="F35" s="200"/>
      <c r="G35" s="219"/>
      <c r="I35" s="200"/>
      <c r="J35" s="201"/>
      <c r="N35" s="223"/>
      <c r="O35" s="218"/>
      <c r="P35" s="224"/>
      <c r="R35" s="197">
        <v>27</v>
      </c>
      <c r="S35" s="198" t="str">
        <f>F58</f>
        <v>Bazewicz Wiesław</v>
      </c>
      <c r="T35" s="198" t="str">
        <f>F62</f>
        <v>Lewandowski Zbigniew</v>
      </c>
    </row>
    <row r="36" spans="1:20" ht="20.100000000000001" customHeight="1">
      <c r="A36" s="192"/>
      <c r="B36" s="203"/>
      <c r="C36" s="204"/>
      <c r="D36" s="205"/>
      <c r="F36" s="200">
        <v>1</v>
      </c>
      <c r="G36" s="206">
        <v>4</v>
      </c>
      <c r="H36" s="209"/>
      <c r="I36" s="347" t="str">
        <f>IF(H37=1,F34,IF(H37=2,F38," "))</f>
        <v>Szatkowski Ryszard</v>
      </c>
      <c r="J36" s="348"/>
      <c r="K36" s="213"/>
      <c r="L36" s="211"/>
      <c r="M36" s="211"/>
      <c r="N36" s="213"/>
      <c r="O36" s="211"/>
      <c r="P36" s="226"/>
      <c r="R36" s="197">
        <v>28</v>
      </c>
      <c r="S36" s="198" t="str">
        <f>F66</f>
        <v>Bartczak Henryk</v>
      </c>
      <c r="T36" s="198" t="str">
        <f>F70</f>
        <v>Piechnik Henryk</v>
      </c>
    </row>
    <row r="37" spans="1:20" ht="20.100000000000001" customHeight="1">
      <c r="A37" s="181">
        <v>29</v>
      </c>
      <c r="B37" s="182"/>
      <c r="C37" s="352" t="str">
        <f>IF(lista!B36="29.",lista!C36," ")</f>
        <v>-</v>
      </c>
      <c r="D37" s="353"/>
      <c r="F37" s="200"/>
      <c r="G37" s="201"/>
      <c r="H37" s="214">
        <v>1</v>
      </c>
      <c r="I37" s="215" t="s">
        <v>350</v>
      </c>
      <c r="J37" s="216"/>
      <c r="K37" s="223"/>
      <c r="L37" s="218"/>
      <c r="M37" s="225"/>
      <c r="N37" s="180"/>
      <c r="O37" s="180">
        <v>2</v>
      </c>
      <c r="P37" s="236"/>
    </row>
    <row r="38" spans="1:20" ht="20.100000000000001" customHeight="1">
      <c r="A38" s="192"/>
      <c r="C38" s="194"/>
      <c r="D38" s="195" t="s">
        <v>7</v>
      </c>
      <c r="E38" s="209"/>
      <c r="F38" s="347" t="str">
        <f>IF(E39=1,C37,IF(E39=2,C39," "))</f>
        <v>Bednarowicz Stefan</v>
      </c>
      <c r="G38" s="348"/>
      <c r="H38" s="210"/>
      <c r="I38" s="211"/>
      <c r="J38" s="229"/>
      <c r="K38" s="213"/>
      <c r="L38" s="211"/>
      <c r="M38" s="211"/>
      <c r="N38" s="359" t="s">
        <v>215</v>
      </c>
      <c r="O38" s="360"/>
      <c r="P38" s="360"/>
    </row>
    <row r="39" spans="1:20" ht="20.100000000000001" customHeight="1">
      <c r="A39" s="181">
        <v>4</v>
      </c>
      <c r="B39" s="199"/>
      <c r="C39" s="347" t="str">
        <f>IF(lista!B11="4.",lista!C11," ")</f>
        <v>Bednarowicz Stefan</v>
      </c>
      <c r="D39" s="348"/>
      <c r="E39" s="214">
        <v>2</v>
      </c>
      <c r="F39" s="215"/>
      <c r="G39" s="216"/>
      <c r="H39" s="217"/>
      <c r="I39" s="218"/>
      <c r="J39" s="230"/>
      <c r="K39" s="223"/>
      <c r="L39" s="218"/>
      <c r="M39" s="225"/>
      <c r="N39" s="237"/>
      <c r="O39" s="237"/>
      <c r="P39" s="238"/>
      <c r="R39" s="239" t="str">
        <f>"1/4"</f>
        <v>1/4</v>
      </c>
      <c r="S39" s="191" t="s">
        <v>134</v>
      </c>
      <c r="T39" s="191" t="s">
        <v>11</v>
      </c>
    </row>
    <row r="40" spans="1:20" s="245" customFormat="1" ht="20.100000000000001" customHeight="1">
      <c r="A40" s="240"/>
      <c r="B40" s="241"/>
      <c r="C40" s="242"/>
      <c r="D40" s="243"/>
      <c r="E40" s="210"/>
      <c r="F40" s="364"/>
      <c r="G40" s="364"/>
      <c r="H40" s="210"/>
      <c r="I40" s="211"/>
      <c r="J40" s="229"/>
      <c r="K40" s="213"/>
      <c r="L40" s="211"/>
      <c r="M40" s="244" t="s">
        <v>135</v>
      </c>
      <c r="N40" s="209"/>
      <c r="O40" s="347" t="str">
        <f>IF(N41=1,O24,IF(N41=2,O56," "))</f>
        <v>Nowak Wojciech</v>
      </c>
      <c r="P40" s="348"/>
      <c r="R40" s="197">
        <v>31</v>
      </c>
      <c r="S40" s="198" t="str">
        <f>I12</f>
        <v>Nowak Wojciech</v>
      </c>
      <c r="T40" s="198" t="str">
        <f>I20</f>
        <v>Buczny Władysław</v>
      </c>
    </row>
    <row r="41" spans="1:20" ht="20.100000000000001" customHeight="1">
      <c r="A41" s="181">
        <v>3</v>
      </c>
      <c r="B41" s="182"/>
      <c r="C41" s="352" t="str">
        <f>IF(lista!B10="3.",lista!C10," ")</f>
        <v>Skałecki Bogdan</v>
      </c>
      <c r="D41" s="353"/>
      <c r="E41" s="183">
        <v>1</v>
      </c>
      <c r="F41" s="184"/>
      <c r="G41" s="185"/>
      <c r="N41" s="231">
        <v>1</v>
      </c>
      <c r="O41" s="215" t="s">
        <v>355</v>
      </c>
      <c r="P41" s="232"/>
      <c r="R41" s="197">
        <v>32</v>
      </c>
      <c r="S41" s="198" t="str">
        <f>I28</f>
        <v>Kruszyński Roman</v>
      </c>
      <c r="T41" s="198" t="str">
        <f>I36</f>
        <v>Szatkowski Ryszard</v>
      </c>
    </row>
    <row r="42" spans="1:20" ht="20.100000000000001" customHeight="1">
      <c r="A42" s="192"/>
      <c r="C42" s="194"/>
      <c r="D42" s="195" t="s">
        <v>42</v>
      </c>
      <c r="E42" s="196"/>
      <c r="F42" s="352" t="str">
        <f>IF(E41=1,C41,IF(E41=2,C43," "))</f>
        <v>Skałecki Bogdan</v>
      </c>
      <c r="G42" s="353"/>
      <c r="P42" s="246"/>
      <c r="R42" s="197">
        <v>33</v>
      </c>
      <c r="S42" s="198" t="str">
        <f>I44</f>
        <v xml:space="preserve">Brożyński Marek </v>
      </c>
      <c r="T42" s="198" t="str">
        <f>I52</f>
        <v>Gawron Bogdan</v>
      </c>
    </row>
    <row r="43" spans="1:20" ht="20.100000000000001" customHeight="1">
      <c r="A43" s="181">
        <v>30</v>
      </c>
      <c r="B43" s="199"/>
      <c r="C43" s="352" t="str">
        <f>IF(lista!B37="30.",lista!C37," ")</f>
        <v>-</v>
      </c>
      <c r="D43" s="353"/>
      <c r="F43" s="200"/>
      <c r="G43" s="219"/>
      <c r="H43" s="202">
        <v>2</v>
      </c>
      <c r="I43" s="332" t="s">
        <v>350</v>
      </c>
      <c r="J43" s="185"/>
      <c r="P43" s="228"/>
      <c r="R43" s="197">
        <v>34</v>
      </c>
      <c r="S43" s="198" t="str">
        <f>I60</f>
        <v>Lewandowski Zbigniew</v>
      </c>
      <c r="T43" s="198" t="str">
        <f>I68</f>
        <v>Piechnik Henryk</v>
      </c>
    </row>
    <row r="44" spans="1:20" ht="20.100000000000001" customHeight="1">
      <c r="A44" s="192"/>
      <c r="B44" s="203"/>
      <c r="C44" s="204"/>
      <c r="D44" s="205"/>
      <c r="F44" s="200">
        <v>2</v>
      </c>
      <c r="G44" s="206">
        <v>5</v>
      </c>
      <c r="H44" s="196"/>
      <c r="I44" s="352" t="str">
        <f>IF(H43=1,F42,IF(H43=2,F46," "))</f>
        <v xml:space="preserve">Brożyński Marek </v>
      </c>
      <c r="J44" s="353"/>
      <c r="P44" s="228"/>
    </row>
    <row r="45" spans="1:20" ht="20.100000000000001" customHeight="1">
      <c r="A45" s="181">
        <v>19</v>
      </c>
      <c r="B45" s="182"/>
      <c r="C45" s="352" t="str">
        <f>IF(lista!B26="19.",lista!C26," ")</f>
        <v>Ratajczak Janusz</v>
      </c>
      <c r="D45" s="353"/>
      <c r="E45" s="207"/>
      <c r="F45" s="200"/>
      <c r="G45" s="201"/>
      <c r="I45" s="200"/>
      <c r="J45" s="201"/>
      <c r="L45" s="200"/>
      <c r="M45" s="208"/>
      <c r="O45" s="200"/>
      <c r="P45" s="228"/>
    </row>
    <row r="46" spans="1:20" ht="20.100000000000001" customHeight="1">
      <c r="A46" s="240"/>
      <c r="C46" s="194">
        <v>2</v>
      </c>
      <c r="D46" s="195" t="s">
        <v>43</v>
      </c>
      <c r="E46" s="209"/>
      <c r="F46" s="347" t="str">
        <f>IF(E47=1,C45,IF(E47=2,C47," "))</f>
        <v xml:space="preserve">Brożyński Marek </v>
      </c>
      <c r="G46" s="348"/>
      <c r="H46" s="210"/>
      <c r="I46" s="211"/>
      <c r="J46" s="212"/>
      <c r="K46" s="213"/>
      <c r="L46" s="211"/>
      <c r="M46" s="211"/>
      <c r="N46" s="213"/>
      <c r="O46" s="211"/>
      <c r="P46" s="226"/>
      <c r="R46" s="247" t="str">
        <f>"1/2"</f>
        <v>1/2</v>
      </c>
      <c r="S46" s="191" t="s">
        <v>134</v>
      </c>
      <c r="T46" s="191" t="s">
        <v>11</v>
      </c>
    </row>
    <row r="47" spans="1:20" ht="20.100000000000001" customHeight="1">
      <c r="A47" s="181">
        <v>14</v>
      </c>
      <c r="B47" s="199"/>
      <c r="C47" s="347" t="str">
        <f>IF(lista!B21="14.",lista!C21," ")</f>
        <v xml:space="preserve">Brożyński Marek </v>
      </c>
      <c r="D47" s="348"/>
      <c r="E47" s="214">
        <v>2</v>
      </c>
      <c r="F47" s="215" t="s">
        <v>350</v>
      </c>
      <c r="G47" s="216"/>
      <c r="H47" s="217"/>
      <c r="I47" s="218"/>
      <c r="J47" s="219"/>
      <c r="K47" s="220">
        <v>2</v>
      </c>
      <c r="L47" s="332" t="s">
        <v>350</v>
      </c>
      <c r="M47" s="221"/>
      <c r="O47" s="200"/>
      <c r="P47" s="228"/>
      <c r="R47" s="197">
        <v>41</v>
      </c>
      <c r="S47" s="198" t="str">
        <f>L16</f>
        <v>Nowak Wojciech</v>
      </c>
      <c r="T47" s="198" t="str">
        <f>L32</f>
        <v>Szatkowski Ryszard</v>
      </c>
    </row>
    <row r="48" spans="1:20" ht="20.100000000000001" customHeight="1">
      <c r="A48" s="192"/>
      <c r="B48" s="203"/>
      <c r="C48" s="204"/>
      <c r="D48" s="205"/>
      <c r="E48" s="207"/>
      <c r="F48" s="200"/>
      <c r="G48" s="222"/>
      <c r="I48" s="200">
        <v>5</v>
      </c>
      <c r="J48" s="206" t="s">
        <v>52</v>
      </c>
      <c r="K48" s="196"/>
      <c r="L48" s="352" t="str">
        <f>IF(K47=1,I44,IF(K47=2,I52," "))</f>
        <v>Gawron Bogdan</v>
      </c>
      <c r="M48" s="353"/>
      <c r="O48" s="200"/>
      <c r="P48" s="228"/>
      <c r="R48" s="197">
        <v>42</v>
      </c>
      <c r="S48" s="198" t="str">
        <f>L48</f>
        <v>Gawron Bogdan</v>
      </c>
      <c r="T48" s="198" t="str">
        <f>L64</f>
        <v>Lewandowski Zbigniew</v>
      </c>
    </row>
    <row r="49" spans="1:20" ht="20.100000000000001" customHeight="1">
      <c r="A49" s="181">
        <v>11</v>
      </c>
      <c r="B49" s="182"/>
      <c r="C49" s="352" t="str">
        <f>IF(lista!B18="11.",lista!C18," ")</f>
        <v>Gawron Bogdan</v>
      </c>
      <c r="D49" s="353"/>
      <c r="E49" s="202">
        <v>1</v>
      </c>
      <c r="F49" s="332" t="s">
        <v>351</v>
      </c>
      <c r="G49" s="185"/>
      <c r="H49" s="217"/>
      <c r="I49" s="218"/>
      <c r="J49" s="219"/>
      <c r="K49" s="223"/>
      <c r="L49" s="218"/>
      <c r="M49" s="224"/>
      <c r="N49" s="223"/>
      <c r="O49" s="218"/>
      <c r="P49" s="224"/>
    </row>
    <row r="50" spans="1:20" ht="20.100000000000001" customHeight="1">
      <c r="A50" s="192"/>
      <c r="C50" s="194">
        <v>1</v>
      </c>
      <c r="D50" s="195" t="s">
        <v>44</v>
      </c>
      <c r="E50" s="196"/>
      <c r="F50" s="356" t="str">
        <f>IF(E49=1,C49,IF(E49=2,C51," "))</f>
        <v>Gawron Bogdan</v>
      </c>
      <c r="G50" s="357"/>
      <c r="H50" s="210"/>
      <c r="I50" s="211"/>
      <c r="J50" s="212"/>
      <c r="K50" s="213"/>
      <c r="L50" s="211"/>
      <c r="M50" s="226"/>
      <c r="N50" s="213"/>
      <c r="O50" s="211"/>
      <c r="P50" s="226"/>
    </row>
    <row r="51" spans="1:20" ht="20.100000000000001" customHeight="1">
      <c r="A51" s="181">
        <v>22</v>
      </c>
      <c r="B51" s="199"/>
      <c r="C51" s="352" t="str">
        <f>IF(lista!B29="22.",lista!C29," ")</f>
        <v>Kotlarski Jacek</v>
      </c>
      <c r="D51" s="353"/>
      <c r="F51" s="200"/>
      <c r="G51" s="219"/>
      <c r="H51" s="227"/>
      <c r="I51" s="200"/>
      <c r="J51" s="201"/>
      <c r="L51" s="200"/>
      <c r="M51" s="228"/>
      <c r="O51" s="200"/>
      <c r="P51" s="228"/>
      <c r="R51" s="191" t="s">
        <v>8</v>
      </c>
      <c r="S51" s="191" t="s">
        <v>134</v>
      </c>
      <c r="T51" s="191" t="s">
        <v>11</v>
      </c>
    </row>
    <row r="52" spans="1:20" ht="20.100000000000001" customHeight="1">
      <c r="A52" s="192"/>
      <c r="B52" s="203"/>
      <c r="C52" s="204"/>
      <c r="D52" s="205"/>
      <c r="F52" s="200">
        <v>1</v>
      </c>
      <c r="G52" s="206">
        <v>6</v>
      </c>
      <c r="H52" s="209"/>
      <c r="I52" s="347" t="str">
        <f>IF(H53=1,F50,IF(H53=2,F54," "))</f>
        <v>Gawron Bogdan</v>
      </c>
      <c r="J52" s="348"/>
      <c r="K52" s="213"/>
      <c r="L52" s="211"/>
      <c r="M52" s="226"/>
      <c r="N52" s="213"/>
      <c r="O52" s="211"/>
      <c r="P52" s="226"/>
      <c r="R52" s="197">
        <v>51</v>
      </c>
      <c r="S52" s="198" t="str">
        <f>O24</f>
        <v>Nowak Wojciech</v>
      </c>
      <c r="T52" s="198" t="str">
        <f>O56</f>
        <v>Lewandowski Zbigniew</v>
      </c>
    </row>
    <row r="53" spans="1:20" ht="20.100000000000001" customHeight="1">
      <c r="A53" s="181">
        <v>27</v>
      </c>
      <c r="B53" s="182"/>
      <c r="C53" s="352" t="str">
        <f>IF(lista!B34="27.",lista!C34," ")</f>
        <v>-</v>
      </c>
      <c r="D53" s="353"/>
      <c r="E53" s="227"/>
      <c r="F53" s="200"/>
      <c r="G53" s="201"/>
      <c r="H53" s="214">
        <v>1</v>
      </c>
      <c r="I53" s="215" t="s">
        <v>350</v>
      </c>
      <c r="J53" s="216"/>
      <c r="K53" s="223"/>
      <c r="L53" s="218"/>
      <c r="M53" s="224"/>
      <c r="N53" s="223"/>
      <c r="O53" s="218"/>
      <c r="P53" s="224"/>
    </row>
    <row r="54" spans="1:20" ht="20.100000000000001" customHeight="1">
      <c r="A54" s="192"/>
      <c r="C54" s="194"/>
      <c r="D54" s="195" t="s">
        <v>45</v>
      </c>
      <c r="E54" s="209"/>
      <c r="F54" s="347" t="str">
        <f>IF(E55=1,C53,IF(E55=2,C55," "))</f>
        <v>Kostrzewski Krzysztof</v>
      </c>
      <c r="G54" s="348"/>
      <c r="H54" s="210"/>
      <c r="I54" s="211"/>
      <c r="J54" s="229"/>
      <c r="K54" s="213"/>
      <c r="L54" s="211"/>
      <c r="M54" s="226"/>
      <c r="N54" s="213"/>
      <c r="O54" s="211"/>
      <c r="P54" s="226"/>
    </row>
    <row r="55" spans="1:20" ht="20.100000000000001" customHeight="1">
      <c r="A55" s="181">
        <v>6</v>
      </c>
      <c r="B55" s="199"/>
      <c r="C55" s="347" t="str">
        <f>IF(lista!B13="6.",lista!C13," ")</f>
        <v>Kostrzewski Krzysztof</v>
      </c>
      <c r="D55" s="348"/>
      <c r="E55" s="214">
        <v>2</v>
      </c>
      <c r="F55" s="215"/>
      <c r="G55" s="216"/>
      <c r="H55" s="217"/>
      <c r="I55" s="218"/>
      <c r="J55" s="230"/>
      <c r="K55" s="223"/>
      <c r="L55" s="218"/>
      <c r="M55" s="224"/>
      <c r="O55" s="200"/>
      <c r="P55" s="228"/>
    </row>
    <row r="56" spans="1:20" ht="20.100000000000001" customHeight="1">
      <c r="A56" s="192"/>
      <c r="B56" s="203"/>
      <c r="C56" s="204"/>
      <c r="D56" s="205"/>
      <c r="L56" s="200">
        <v>2</v>
      </c>
      <c r="M56" s="206" t="s">
        <v>55</v>
      </c>
      <c r="N56" s="209"/>
      <c r="O56" s="347" t="str">
        <f>IF(N57=1,L48,IF(N57=2,L64," "))</f>
        <v>Lewandowski Zbigniew</v>
      </c>
      <c r="P56" s="348"/>
    </row>
    <row r="57" spans="1:20" ht="20.100000000000001" customHeight="1">
      <c r="A57" s="181">
        <v>7</v>
      </c>
      <c r="B57" s="182"/>
      <c r="C57" s="352" t="str">
        <f>IF(lista!B14="7.",lista!C14," ")</f>
        <v>Bazewicz Wiesław</v>
      </c>
      <c r="D57" s="353"/>
      <c r="E57" s="202">
        <v>1</v>
      </c>
      <c r="F57" s="184"/>
      <c r="G57" s="185"/>
      <c r="L57" s="200"/>
      <c r="M57" s="224"/>
      <c r="N57" s="231">
        <v>2</v>
      </c>
      <c r="O57" s="215" t="s">
        <v>350</v>
      </c>
      <c r="P57" s="234"/>
    </row>
    <row r="58" spans="1:20" ht="20.100000000000001" customHeight="1">
      <c r="A58" s="192"/>
      <c r="C58" s="194"/>
      <c r="D58" s="195" t="s">
        <v>46</v>
      </c>
      <c r="E58" s="196"/>
      <c r="F58" s="356" t="str">
        <f>IF(E57=1,C57,IF(E57=2,C59," "))</f>
        <v>Bazewicz Wiesław</v>
      </c>
      <c r="G58" s="357"/>
      <c r="L58" s="200"/>
      <c r="M58" s="228"/>
      <c r="O58" s="200"/>
      <c r="P58" s="208"/>
    </row>
    <row r="59" spans="1:20" ht="20.100000000000001" customHeight="1">
      <c r="A59" s="181">
        <v>26</v>
      </c>
      <c r="B59" s="199"/>
      <c r="C59" s="352" t="str">
        <f>IF(lista!B33="26.",lista!C33," ")</f>
        <v>-</v>
      </c>
      <c r="D59" s="353"/>
      <c r="F59" s="200"/>
      <c r="G59" s="219"/>
      <c r="H59" s="202">
        <v>2</v>
      </c>
      <c r="I59" s="332" t="s">
        <v>350</v>
      </c>
      <c r="J59" s="185"/>
      <c r="L59" s="200"/>
      <c r="M59" s="228"/>
      <c r="O59" s="200"/>
      <c r="P59" s="208"/>
    </row>
    <row r="60" spans="1:20" ht="20.100000000000001" customHeight="1">
      <c r="A60" s="192"/>
      <c r="B60" s="203"/>
      <c r="C60" s="204"/>
      <c r="D60" s="205"/>
      <c r="F60" s="200">
        <v>2</v>
      </c>
      <c r="G60" s="206">
        <v>7</v>
      </c>
      <c r="H60" s="196"/>
      <c r="I60" s="356" t="str">
        <f>IF(H59=1,F58,IF(H59=2,F62," "))</f>
        <v>Lewandowski Zbigniew</v>
      </c>
      <c r="J60" s="357"/>
      <c r="L60" s="200"/>
      <c r="M60" s="228"/>
      <c r="O60" s="200"/>
      <c r="P60" s="208"/>
    </row>
    <row r="61" spans="1:20" ht="20.100000000000001" customHeight="1">
      <c r="A61" s="181">
        <v>23</v>
      </c>
      <c r="B61" s="182"/>
      <c r="C61" s="352" t="str">
        <f>IF(lista!B30="23.",lista!C30," ")</f>
        <v>Lewandowski Zbigniew</v>
      </c>
      <c r="D61" s="353"/>
      <c r="E61" s="207"/>
      <c r="F61" s="200"/>
      <c r="G61" s="201"/>
      <c r="I61" s="200"/>
      <c r="J61" s="201"/>
      <c r="L61" s="200"/>
      <c r="M61" s="228"/>
      <c r="O61" s="200"/>
      <c r="P61" s="208"/>
    </row>
    <row r="62" spans="1:20" ht="20.100000000000001" customHeight="1">
      <c r="A62" s="192"/>
      <c r="C62" s="194">
        <v>2</v>
      </c>
      <c r="D62" s="195" t="s">
        <v>47</v>
      </c>
      <c r="E62" s="209"/>
      <c r="F62" s="347" t="str">
        <f>IF(E63=1,C61,IF(E63=2,C63," "))</f>
        <v>Lewandowski Zbigniew</v>
      </c>
      <c r="G62" s="348"/>
      <c r="H62" s="210"/>
      <c r="I62" s="211"/>
      <c r="J62" s="212"/>
      <c r="K62" s="213"/>
      <c r="L62" s="211"/>
      <c r="M62" s="226"/>
      <c r="N62" s="213"/>
      <c r="O62" s="211"/>
      <c r="P62" s="211"/>
    </row>
    <row r="63" spans="1:20" ht="20.100000000000001" customHeight="1">
      <c r="A63" s="181">
        <v>10</v>
      </c>
      <c r="B63" s="199"/>
      <c r="C63" s="347" t="str">
        <f>IF(lista!B17="10.",lista!C17," ")</f>
        <v>Ampuła Andrzej</v>
      </c>
      <c r="D63" s="348"/>
      <c r="E63" s="214">
        <v>1</v>
      </c>
      <c r="F63" s="215" t="s">
        <v>350</v>
      </c>
      <c r="G63" s="216"/>
      <c r="H63" s="217"/>
      <c r="I63" s="218"/>
      <c r="J63" s="219"/>
      <c r="L63" s="200"/>
      <c r="M63" s="228"/>
      <c r="N63" s="223"/>
      <c r="O63" s="218"/>
      <c r="P63" s="225"/>
    </row>
    <row r="64" spans="1:20" ht="20.100000000000001" customHeight="1">
      <c r="A64" s="192"/>
      <c r="B64" s="203"/>
      <c r="C64" s="204"/>
      <c r="D64" s="205"/>
      <c r="E64" s="207"/>
      <c r="F64" s="200"/>
      <c r="G64" s="222"/>
      <c r="I64" s="200">
        <v>1</v>
      </c>
      <c r="J64" s="206" t="s">
        <v>53</v>
      </c>
      <c r="K64" s="209"/>
      <c r="L64" s="347" t="str">
        <f>IF(K65=1,I60,IF(K65=2,I68," "))</f>
        <v>Lewandowski Zbigniew</v>
      </c>
      <c r="M64" s="348"/>
      <c r="N64" s="213"/>
      <c r="O64" s="211"/>
      <c r="P64" s="211"/>
    </row>
    <row r="65" spans="1:16" ht="20.100000000000001" customHeight="1">
      <c r="A65" s="181">
        <v>15</v>
      </c>
      <c r="B65" s="182"/>
      <c r="C65" s="352" t="str">
        <f>IF(lista!B22="15.",lista!C22," ")</f>
        <v>Bartczak Henryk</v>
      </c>
      <c r="D65" s="353"/>
      <c r="E65" s="202">
        <v>1</v>
      </c>
      <c r="F65" s="332" t="s">
        <v>351</v>
      </c>
      <c r="G65" s="185"/>
      <c r="H65" s="217"/>
      <c r="I65" s="218"/>
      <c r="J65" s="219"/>
      <c r="K65" s="231">
        <v>1</v>
      </c>
      <c r="L65" s="215" t="s">
        <v>350</v>
      </c>
      <c r="M65" s="234"/>
    </row>
    <row r="66" spans="1:16" ht="20.100000000000001" customHeight="1">
      <c r="A66" s="192"/>
      <c r="C66" s="194">
        <v>1</v>
      </c>
      <c r="D66" s="195" t="s">
        <v>48</v>
      </c>
      <c r="E66" s="235"/>
      <c r="F66" s="356" t="str">
        <f>IF(E65=1,C65,IF(E65=2,C67," "))</f>
        <v>Bartczak Henryk</v>
      </c>
      <c r="G66" s="357"/>
      <c r="H66" s="210"/>
      <c r="I66" s="211"/>
      <c r="J66" s="212"/>
      <c r="K66" s="213"/>
      <c r="L66" s="211"/>
      <c r="M66" s="211"/>
      <c r="N66" s="213"/>
      <c r="O66" s="211"/>
      <c r="P66" s="211"/>
    </row>
    <row r="67" spans="1:16" ht="20.100000000000001" customHeight="1">
      <c r="A67" s="181">
        <v>18</v>
      </c>
      <c r="B67" s="199"/>
      <c r="C67" s="352" t="str">
        <f>IF(lista!B25="18.",lista!C25," ")</f>
        <v>Kaszuba Ryszard</v>
      </c>
      <c r="D67" s="353"/>
      <c r="F67" s="200"/>
      <c r="G67" s="219"/>
      <c r="I67" s="200"/>
      <c r="J67" s="201"/>
      <c r="N67" s="223"/>
      <c r="O67" s="218"/>
      <c r="P67" s="225"/>
    </row>
    <row r="68" spans="1:16" ht="20.100000000000001" customHeight="1">
      <c r="A68" s="192"/>
      <c r="B68" s="203"/>
      <c r="C68" s="204"/>
      <c r="D68" s="205"/>
      <c r="F68" s="200">
        <v>1</v>
      </c>
      <c r="G68" s="206">
        <v>8</v>
      </c>
      <c r="H68" s="209"/>
      <c r="I68" s="347" t="str">
        <f>IF(H69=1,F66,IF(H69=2,F70," "))</f>
        <v>Piechnik Henryk</v>
      </c>
      <c r="J68" s="348"/>
      <c r="K68" s="213"/>
      <c r="L68" s="211"/>
      <c r="M68" s="211"/>
      <c r="N68" s="213"/>
      <c r="O68" s="211"/>
      <c r="P68" s="211"/>
    </row>
    <row r="69" spans="1:16" ht="20.100000000000001" customHeight="1">
      <c r="A69" s="181">
        <v>31</v>
      </c>
      <c r="B69" s="182"/>
      <c r="C69" s="352" t="s">
        <v>261</v>
      </c>
      <c r="D69" s="353"/>
      <c r="F69" s="200"/>
      <c r="G69" s="201"/>
      <c r="H69" s="214">
        <v>2</v>
      </c>
      <c r="I69" s="215" t="s">
        <v>350</v>
      </c>
      <c r="J69" s="216"/>
      <c r="K69" s="223"/>
      <c r="L69" s="218"/>
      <c r="M69" s="225"/>
      <c r="N69" s="223"/>
      <c r="O69" s="218"/>
      <c r="P69" s="225"/>
    </row>
    <row r="70" spans="1:16" ht="20.100000000000001" customHeight="1">
      <c r="A70" s="192"/>
      <c r="C70" s="194"/>
      <c r="D70" s="195" t="s">
        <v>49</v>
      </c>
      <c r="E70" s="209"/>
      <c r="F70" s="347" t="str">
        <f>IF(E71=1,C69,IF(E71=2,C71," "))</f>
        <v>Piechnik Henryk</v>
      </c>
      <c r="G70" s="348"/>
      <c r="H70" s="210"/>
      <c r="I70" s="211"/>
      <c r="J70" s="229"/>
      <c r="K70" s="213"/>
      <c r="L70" s="211"/>
      <c r="M70" s="211"/>
    </row>
    <row r="71" spans="1:16" ht="20.100000000000001" customHeight="1">
      <c r="A71" s="181">
        <v>2</v>
      </c>
      <c r="B71" s="199"/>
      <c r="C71" s="347" t="str">
        <f>IF(lista!B9="2.",lista!C9," ")</f>
        <v>Piechnik Henryk</v>
      </c>
      <c r="D71" s="348"/>
      <c r="E71" s="214">
        <v>2</v>
      </c>
      <c r="F71" s="215"/>
      <c r="G71" s="216"/>
      <c r="H71" s="217"/>
      <c r="I71" s="218"/>
    </row>
    <row r="72" spans="1:16" ht="20.100000000000001" customHeight="1">
      <c r="A72" s="248"/>
      <c r="B72" s="249"/>
      <c r="C72" s="250"/>
      <c r="D72" s="250"/>
      <c r="E72" s="217"/>
      <c r="F72" s="251"/>
      <c r="G72" s="230"/>
      <c r="H72" s="217"/>
      <c r="I72" s="218"/>
      <c r="J72" s="230"/>
      <c r="K72" s="180"/>
      <c r="L72" s="180"/>
      <c r="M72" s="180"/>
      <c r="N72" s="180"/>
      <c r="O72" s="180"/>
      <c r="P72" s="180"/>
    </row>
    <row r="73" spans="1:16" ht="20.100000000000001" customHeight="1">
      <c r="A73" s="252"/>
      <c r="B73" s="163"/>
      <c r="C73" s="253"/>
      <c r="D73" s="253"/>
      <c r="E73" s="254"/>
      <c r="F73" s="254"/>
      <c r="H73" s="189"/>
      <c r="J73" s="190"/>
      <c r="N73" s="187"/>
      <c r="P73" s="255"/>
    </row>
    <row r="74" spans="1:16" s="163" customFormat="1" ht="20.100000000000001" customHeight="1">
      <c r="A74" s="256"/>
      <c r="B74" s="193"/>
      <c r="C74" s="187"/>
      <c r="D74" s="257"/>
      <c r="E74" s="186"/>
      <c r="F74" s="187"/>
      <c r="G74" s="188"/>
      <c r="H74" s="186"/>
      <c r="I74" s="187"/>
      <c r="J74" s="188"/>
      <c r="K74" s="189"/>
      <c r="L74" s="187"/>
      <c r="M74" s="190"/>
      <c r="N74" s="189"/>
      <c r="O74" s="187"/>
      <c r="P74" s="255"/>
    </row>
    <row r="75" spans="1:16" s="163" customFormat="1" ht="43.5" customHeight="1">
      <c r="A75" s="162"/>
      <c r="B75" s="162"/>
      <c r="C75" s="345" t="str">
        <f>IF(info!C3="","",CONCATENATE(info!C3,", ",info!C4," ",info!C5))</f>
        <v>64. Mistrzostwa Polski Kolejarzy, Suchedniów 21-23.04.2023r.</v>
      </c>
      <c r="D75" s="345"/>
      <c r="E75" s="345"/>
      <c r="F75" s="345"/>
      <c r="G75" s="345"/>
      <c r="H75" s="345"/>
      <c r="I75" s="345"/>
      <c r="J75" s="345"/>
      <c r="K75" s="345"/>
      <c r="L75" s="345"/>
      <c r="M75" s="345"/>
      <c r="N75" s="345"/>
      <c r="O75" s="345"/>
      <c r="P75" s="345"/>
    </row>
    <row r="76" spans="1:16" s="163" customFormat="1" ht="21" customHeight="1">
      <c r="B76" s="164"/>
    </row>
    <row r="77" spans="1:16" s="258" customFormat="1" ht="28.5" customHeight="1">
      <c r="A77" s="358" t="str">
        <f>CONCATENATE(IF(info!C8="","",info!C8))</f>
        <v>M5</v>
      </c>
      <c r="B77" s="358"/>
      <c r="C77" s="358"/>
      <c r="D77" s="358"/>
      <c r="E77" s="358"/>
      <c r="F77" s="358"/>
      <c r="G77" s="358"/>
      <c r="H77" s="358"/>
      <c r="I77" s="358"/>
      <c r="J77" s="358"/>
      <c r="K77" s="358"/>
      <c r="L77" s="358"/>
      <c r="M77" s="358"/>
      <c r="N77" s="358"/>
      <c r="O77" s="358"/>
      <c r="P77" s="358"/>
    </row>
    <row r="78" spans="1:16" s="258" customFormat="1" ht="19.5" customHeight="1">
      <c r="A78" s="361" t="s">
        <v>230</v>
      </c>
      <c r="B78" s="361"/>
      <c r="C78" s="361"/>
      <c r="D78" s="361"/>
      <c r="E78" s="361"/>
      <c r="F78" s="361"/>
      <c r="G78" s="361"/>
      <c r="H78" s="361"/>
      <c r="I78" s="361"/>
      <c r="J78" s="361"/>
      <c r="K78" s="361"/>
      <c r="L78" s="361"/>
      <c r="M78" s="361"/>
      <c r="N78" s="361"/>
      <c r="O78" s="361"/>
      <c r="P78" s="361"/>
    </row>
    <row r="79" spans="1:16" s="163" customFormat="1" ht="20.100000000000001" customHeight="1">
      <c r="A79" s="167"/>
      <c r="B79" s="168"/>
      <c r="C79" s="168"/>
      <c r="D79" s="169"/>
      <c r="E79" s="170"/>
      <c r="F79" s="168"/>
      <c r="G79" s="167"/>
      <c r="H79" s="170"/>
      <c r="I79" s="168"/>
      <c r="J79" s="167"/>
      <c r="K79" s="170"/>
      <c r="L79" s="168"/>
      <c r="M79" s="168"/>
      <c r="N79" s="170"/>
      <c r="O79" s="168"/>
      <c r="P79" s="168"/>
    </row>
    <row r="80" spans="1:16" s="163" customFormat="1" ht="20.100000000000001" customHeight="1">
      <c r="A80" s="164"/>
      <c r="B80" s="346" t="s">
        <v>259</v>
      </c>
      <c r="C80" s="346"/>
      <c r="D80" s="346"/>
      <c r="E80" s="346" t="s">
        <v>254</v>
      </c>
      <c r="F80" s="346"/>
      <c r="G80" s="346"/>
      <c r="H80" s="346" t="s">
        <v>256</v>
      </c>
      <c r="I80" s="346"/>
      <c r="J80" s="346"/>
      <c r="K80" s="346" t="s">
        <v>255</v>
      </c>
      <c r="L80" s="346"/>
      <c r="M80" s="346"/>
      <c r="N80" s="346" t="s">
        <v>56</v>
      </c>
      <c r="O80" s="346"/>
      <c r="P80" s="346"/>
    </row>
    <row r="81" spans="1:20" s="163" customFormat="1" ht="20.100000000000001" customHeight="1">
      <c r="A81" s="167"/>
      <c r="B81" s="259"/>
      <c r="C81" s="259"/>
      <c r="D81" s="260"/>
      <c r="E81" s="170"/>
      <c r="F81" s="261"/>
      <c r="G81" s="262"/>
      <c r="H81" s="170"/>
      <c r="I81" s="168"/>
      <c r="J81" s="167"/>
      <c r="K81" s="170"/>
      <c r="L81" s="168"/>
      <c r="M81" s="168"/>
      <c r="N81" s="170"/>
      <c r="O81" s="168"/>
      <c r="P81" s="168"/>
    </row>
    <row r="82" spans="1:20" ht="20.100000000000001" customHeight="1">
      <c r="A82" s="263" t="s">
        <v>0</v>
      </c>
      <c r="B82" s="182"/>
      <c r="C82" s="352" t="str">
        <f>IF(E9=1,C11,IF(E9=2,C9," "))</f>
        <v>-</v>
      </c>
      <c r="D82" s="353"/>
      <c r="E82" s="202">
        <v>2</v>
      </c>
      <c r="F82" s="354"/>
      <c r="G82" s="354"/>
      <c r="R82" s="191" t="s">
        <v>132</v>
      </c>
      <c r="S82" s="191" t="s">
        <v>134</v>
      </c>
      <c r="T82" s="191" t="s">
        <v>11</v>
      </c>
    </row>
    <row r="83" spans="1:20" ht="20.100000000000001" customHeight="1">
      <c r="A83" s="192"/>
      <c r="C83" s="200"/>
      <c r="D83" s="264" t="s">
        <v>166</v>
      </c>
      <c r="E83" s="196"/>
      <c r="F83" s="362" t="str">
        <f>IF(E82=1,C82,IF(E82=2,C84," "))</f>
        <v>Łodyga Maciej</v>
      </c>
      <c r="G83" s="363"/>
      <c r="H83" s="202">
        <v>2</v>
      </c>
      <c r="I83" s="354" t="s">
        <v>352</v>
      </c>
      <c r="J83" s="354"/>
      <c r="R83" s="197">
        <v>101</v>
      </c>
      <c r="S83" s="198" t="str">
        <f>C82</f>
        <v>-</v>
      </c>
      <c r="T83" s="198" t="str">
        <f>C84</f>
        <v>Łodyga Maciej</v>
      </c>
    </row>
    <row r="84" spans="1:20" ht="20.100000000000001" customHeight="1">
      <c r="A84" s="263" t="s">
        <v>1</v>
      </c>
      <c r="B84" s="199"/>
      <c r="C84" s="347" t="str">
        <f>IF(E15=1,C15,IF(E15=2,C13," "))</f>
        <v>Łodyga Maciej</v>
      </c>
      <c r="D84" s="348"/>
      <c r="E84" s="227"/>
      <c r="F84" s="245">
        <v>1</v>
      </c>
      <c r="G84" s="264" t="s">
        <v>148</v>
      </c>
      <c r="H84" s="235"/>
      <c r="I84" s="356" t="str">
        <f>IF(H83=1,F83,IF(H83=2,F85," "))</f>
        <v>Bartczak Henryk</v>
      </c>
      <c r="J84" s="357"/>
      <c r="R84" s="197">
        <v>102</v>
      </c>
      <c r="S84" s="198" t="str">
        <f>C87</f>
        <v>Wołowiec Ryszard</v>
      </c>
      <c r="T84" s="198" t="str">
        <f>C89</f>
        <v>Gładysz Janusz</v>
      </c>
    </row>
    <row r="85" spans="1:20" ht="20.100000000000001" customHeight="1">
      <c r="A85" s="192"/>
      <c r="B85" s="265"/>
      <c r="C85" s="200"/>
      <c r="D85" s="266">
        <v>8</v>
      </c>
      <c r="E85" s="209"/>
      <c r="F85" s="347" t="str">
        <f>IF(H69=1,F70,IF(H69=2,F66," "))</f>
        <v>Bartczak Henryk</v>
      </c>
      <c r="G85" s="348"/>
      <c r="H85" s="207"/>
      <c r="I85" s="200"/>
      <c r="J85" s="201"/>
      <c r="R85" s="197">
        <v>103</v>
      </c>
      <c r="S85" s="198" t="str">
        <f>C92</f>
        <v>-</v>
      </c>
      <c r="T85" s="198" t="str">
        <f>C94</f>
        <v>Jasnowski Dariusz</v>
      </c>
    </row>
    <row r="86" spans="1:20" ht="20.100000000000001" customHeight="1">
      <c r="A86" s="192"/>
      <c r="B86" s="233"/>
      <c r="C86" s="267"/>
      <c r="D86" s="268"/>
      <c r="F86" s="200"/>
      <c r="G86" s="269"/>
      <c r="H86" s="210"/>
      <c r="I86" s="250">
        <v>13</v>
      </c>
      <c r="J86" s="270" t="s">
        <v>144</v>
      </c>
      <c r="K86" s="271"/>
      <c r="L86" s="347" t="str">
        <f>IF(K87=1,I84,IF(K87=2,I89," "))</f>
        <v>Wołowiec Ryszard</v>
      </c>
      <c r="M86" s="349"/>
      <c r="R86" s="197">
        <v>104</v>
      </c>
      <c r="S86" s="198" t="str">
        <f>C97</f>
        <v>Handke Paweł</v>
      </c>
      <c r="T86" s="198" t="str">
        <f>C99</f>
        <v>-</v>
      </c>
    </row>
    <row r="87" spans="1:20" ht="20.100000000000001" customHeight="1">
      <c r="A87" s="263" t="s">
        <v>2</v>
      </c>
      <c r="B87" s="182"/>
      <c r="C87" s="352" t="str">
        <f>IF(E17=1,C19,IF(E17=2,C17," "))</f>
        <v>Wołowiec Ryszard</v>
      </c>
      <c r="D87" s="353"/>
      <c r="E87" s="202">
        <v>1</v>
      </c>
      <c r="F87" s="354" t="s">
        <v>352</v>
      </c>
      <c r="G87" s="354"/>
      <c r="H87" s="207"/>
      <c r="I87" s="200"/>
      <c r="J87" s="222"/>
      <c r="K87" s="272">
        <v>2</v>
      </c>
      <c r="L87" s="350" t="s">
        <v>352</v>
      </c>
      <c r="M87" s="351"/>
      <c r="N87" s="223"/>
      <c r="O87" s="245"/>
      <c r="P87" s="225"/>
      <c r="R87" s="197">
        <v>105</v>
      </c>
      <c r="S87" s="198" t="str">
        <f>C102</f>
        <v>-</v>
      </c>
      <c r="T87" s="198" t="str">
        <f>C104</f>
        <v>Ratajczak Janusz</v>
      </c>
    </row>
    <row r="88" spans="1:20" ht="20.100000000000001" customHeight="1">
      <c r="A88" s="192"/>
      <c r="C88" s="200">
        <v>2</v>
      </c>
      <c r="D88" s="264" t="s">
        <v>167</v>
      </c>
      <c r="E88" s="196"/>
      <c r="F88" s="356" t="str">
        <f>IF(E87=1,C87,IF(E87=2,C89," "))</f>
        <v>Wołowiec Ryszard</v>
      </c>
      <c r="G88" s="357"/>
      <c r="H88" s="207"/>
      <c r="I88" s="200"/>
      <c r="J88" s="201"/>
      <c r="K88" s="213"/>
      <c r="L88" s="211"/>
      <c r="M88" s="226"/>
      <c r="N88" s="187"/>
      <c r="P88" s="187"/>
      <c r="R88" s="197">
        <v>106</v>
      </c>
      <c r="S88" s="198" t="str">
        <f>C107</f>
        <v>Kotlarski Jacek</v>
      </c>
      <c r="T88" s="198" t="str">
        <f>C109</f>
        <v>-</v>
      </c>
    </row>
    <row r="89" spans="1:20" ht="20.100000000000001" customHeight="1">
      <c r="A89" s="263" t="s">
        <v>3</v>
      </c>
      <c r="B89" s="199"/>
      <c r="C89" s="347" t="str">
        <f>IF(E23=1,C23,IF(E23=2,C21," "))</f>
        <v>Gładysz Janusz</v>
      </c>
      <c r="D89" s="348"/>
      <c r="E89" s="227"/>
      <c r="F89" s="245">
        <v>5</v>
      </c>
      <c r="G89" s="264" t="s">
        <v>149</v>
      </c>
      <c r="H89" s="271"/>
      <c r="I89" s="347" t="str">
        <f>IF(H90=1,F88,IF(H90=2,F90," "))</f>
        <v>Wołowiec Ryszard</v>
      </c>
      <c r="J89" s="348"/>
      <c r="K89" s="223"/>
      <c r="L89" s="273">
        <v>5</v>
      </c>
      <c r="M89" s="274" t="s">
        <v>140</v>
      </c>
      <c r="N89" s="271"/>
      <c r="O89" s="347" t="str">
        <f>IF(N90=1,L86,IF(N90=2,L91," "))</f>
        <v>Kruszyński Roman</v>
      </c>
      <c r="P89" s="349"/>
      <c r="R89" s="197">
        <v>107</v>
      </c>
      <c r="S89" s="198" t="str">
        <f>C112</f>
        <v>-</v>
      </c>
      <c r="T89" s="198" t="str">
        <f>C114</f>
        <v>Ampuła Andrzej</v>
      </c>
    </row>
    <row r="90" spans="1:20" ht="20.100000000000001" customHeight="1">
      <c r="A90" s="192"/>
      <c r="B90" s="265"/>
      <c r="C90" s="200"/>
      <c r="D90" s="266">
        <v>7</v>
      </c>
      <c r="E90" s="209"/>
      <c r="F90" s="347" t="str">
        <f>IF(H59=1,F62,IF(H59=2,F58," "))</f>
        <v>Bazewicz Wiesław</v>
      </c>
      <c r="G90" s="348"/>
      <c r="H90" s="214">
        <v>1</v>
      </c>
      <c r="I90" s="355" t="s">
        <v>352</v>
      </c>
      <c r="J90" s="355"/>
      <c r="K90" s="213"/>
      <c r="L90" s="211"/>
      <c r="M90" s="226"/>
      <c r="N90" s="231">
        <v>2</v>
      </c>
      <c r="O90" s="215" t="s">
        <v>353</v>
      </c>
      <c r="P90" s="234"/>
      <c r="R90" s="197">
        <v>108</v>
      </c>
      <c r="S90" s="198" t="str">
        <f>C117</f>
        <v>Kaszuba Ryszard</v>
      </c>
      <c r="T90" s="198" t="str">
        <f>C119</f>
        <v>-</v>
      </c>
    </row>
    <row r="91" spans="1:20" ht="20.100000000000001" customHeight="1">
      <c r="A91" s="192"/>
      <c r="B91" s="233"/>
      <c r="C91" s="267"/>
      <c r="D91" s="268"/>
      <c r="E91" s="207"/>
      <c r="F91" s="200"/>
      <c r="G91" s="275"/>
      <c r="I91" s="200"/>
      <c r="J91" s="266" t="s">
        <v>51</v>
      </c>
      <c r="K91" s="209"/>
      <c r="L91" s="347" t="str">
        <f>IF(K33=1,I36,IF(K33=2,I28," "))</f>
        <v>Kruszyński Roman</v>
      </c>
      <c r="M91" s="348"/>
      <c r="N91" s="223"/>
      <c r="O91" s="276"/>
      <c r="P91" s="276"/>
    </row>
    <row r="92" spans="1:20" ht="20.100000000000001" customHeight="1">
      <c r="A92" s="263" t="s">
        <v>4</v>
      </c>
      <c r="B92" s="182"/>
      <c r="C92" s="352" t="str">
        <f>IF(E25=1,C27,IF(E25=2,C25," "))</f>
        <v>-</v>
      </c>
      <c r="D92" s="353"/>
      <c r="E92" s="202">
        <v>2</v>
      </c>
      <c r="F92" s="354"/>
      <c r="G92" s="354"/>
      <c r="K92" s="223"/>
      <c r="L92" s="273"/>
      <c r="M92" s="276"/>
      <c r="N92" s="223"/>
      <c r="O92" s="245"/>
      <c r="P92" s="225"/>
    </row>
    <row r="93" spans="1:20" ht="20.100000000000001" customHeight="1">
      <c r="A93" s="192"/>
      <c r="C93" s="200"/>
      <c r="D93" s="264" t="s">
        <v>168</v>
      </c>
      <c r="E93" s="196"/>
      <c r="F93" s="356" t="str">
        <f>IF(E92=1,C92,IF(E92=2,C94," "))</f>
        <v>Jasnowski Dariusz</v>
      </c>
      <c r="G93" s="357"/>
      <c r="H93" s="202">
        <v>1</v>
      </c>
      <c r="I93" s="354" t="s">
        <v>352</v>
      </c>
      <c r="J93" s="354"/>
      <c r="K93" s="213"/>
      <c r="L93" s="211"/>
      <c r="M93" s="211"/>
      <c r="N93" s="223"/>
      <c r="O93" s="245"/>
      <c r="P93" s="225"/>
      <c r="R93" s="191" t="s">
        <v>132</v>
      </c>
      <c r="S93" s="191" t="s">
        <v>134</v>
      </c>
      <c r="T93" s="191" t="s">
        <v>11</v>
      </c>
    </row>
    <row r="94" spans="1:20" ht="20.100000000000001" customHeight="1">
      <c r="A94" s="263" t="s">
        <v>5</v>
      </c>
      <c r="B94" s="199"/>
      <c r="C94" s="347" t="str">
        <f>IF(E31=1,C31,IF(E31=2,C29," "))</f>
        <v>Jasnowski Dariusz</v>
      </c>
      <c r="D94" s="348"/>
      <c r="E94" s="227"/>
      <c r="F94" s="245">
        <v>2</v>
      </c>
      <c r="G94" s="264" t="s">
        <v>150</v>
      </c>
      <c r="H94" s="235"/>
      <c r="I94" s="356" t="str">
        <f>IF(H93=1,F93,IF(H93=2,F95," "))</f>
        <v>Jasnowski Dariusz</v>
      </c>
      <c r="J94" s="357"/>
      <c r="K94" s="277"/>
      <c r="L94" s="278"/>
      <c r="M94" s="278"/>
      <c r="N94" s="223"/>
      <c r="O94" s="245"/>
      <c r="P94" s="225"/>
      <c r="R94" s="197">
        <v>111</v>
      </c>
      <c r="S94" s="198" t="str">
        <f>F83</f>
        <v>Łodyga Maciej</v>
      </c>
      <c r="T94" s="198" t="str">
        <f>F85</f>
        <v>Bartczak Henryk</v>
      </c>
    </row>
    <row r="95" spans="1:20" ht="20.100000000000001" customHeight="1">
      <c r="A95" s="240"/>
      <c r="B95" s="279"/>
      <c r="C95" s="245"/>
      <c r="D95" s="266">
        <v>6</v>
      </c>
      <c r="E95" s="209"/>
      <c r="F95" s="347" t="str">
        <f>IF(H53=1,F54,IF(H53=2,F50," "))</f>
        <v>Kostrzewski Krzysztof</v>
      </c>
      <c r="G95" s="348"/>
      <c r="H95" s="207"/>
      <c r="I95" s="200"/>
      <c r="J95" s="201"/>
      <c r="N95" s="213"/>
      <c r="O95" s="211"/>
      <c r="P95" s="211"/>
      <c r="R95" s="197">
        <v>112</v>
      </c>
      <c r="S95" s="198" t="str">
        <f>F88</f>
        <v>Wołowiec Ryszard</v>
      </c>
      <c r="T95" s="198" t="str">
        <f>F90</f>
        <v>Bazewicz Wiesław</v>
      </c>
    </row>
    <row r="96" spans="1:20" ht="20.100000000000001" customHeight="1">
      <c r="A96" s="240"/>
      <c r="B96" s="241"/>
      <c r="C96" s="242"/>
      <c r="D96" s="280"/>
      <c r="F96" s="200"/>
      <c r="G96" s="281"/>
      <c r="H96" s="210"/>
      <c r="I96" s="250">
        <v>2</v>
      </c>
      <c r="J96" s="270" t="s">
        <v>145</v>
      </c>
      <c r="K96" s="271"/>
      <c r="L96" s="347" t="str">
        <f>IF(K97=1,I94,IF(K97=2,I99," "))</f>
        <v>Jasnowski Dariusz</v>
      </c>
      <c r="M96" s="349"/>
      <c r="R96" s="197">
        <v>113</v>
      </c>
      <c r="S96" s="198" t="str">
        <f>F93</f>
        <v>Jasnowski Dariusz</v>
      </c>
      <c r="T96" s="198" t="str">
        <f>F95</f>
        <v>Kostrzewski Krzysztof</v>
      </c>
    </row>
    <row r="97" spans="1:27" ht="20.100000000000001" customHeight="1">
      <c r="A97" s="263" t="s">
        <v>6</v>
      </c>
      <c r="B97" s="182"/>
      <c r="C97" s="352" t="str">
        <f>IF(E33=1,C35,IF(E33=2,C33," "))</f>
        <v>Handke Paweł</v>
      </c>
      <c r="D97" s="353"/>
      <c r="E97" s="202">
        <v>1</v>
      </c>
      <c r="F97" s="354"/>
      <c r="G97" s="354"/>
      <c r="H97" s="207"/>
      <c r="I97" s="200"/>
      <c r="J97" s="222"/>
      <c r="K97" s="272">
        <v>1</v>
      </c>
      <c r="L97" s="350" t="s">
        <v>353</v>
      </c>
      <c r="M97" s="351"/>
      <c r="N97" s="223"/>
      <c r="O97" s="245"/>
      <c r="P97" s="225"/>
      <c r="R97" s="197">
        <v>114</v>
      </c>
      <c r="S97" s="198" t="str">
        <f>F98</f>
        <v>Handke Paweł</v>
      </c>
      <c r="T97" s="198" t="str">
        <f>F100</f>
        <v>Skałecki Bogdan</v>
      </c>
    </row>
    <row r="98" spans="1:27" ht="20.100000000000001" customHeight="1">
      <c r="A98" s="192"/>
      <c r="C98" s="245"/>
      <c r="D98" s="264" t="s">
        <v>169</v>
      </c>
      <c r="E98" s="196"/>
      <c r="F98" s="356" t="str">
        <f>IF(E97=1,C97,IF(E97=2,C99," "))</f>
        <v>Handke Paweł</v>
      </c>
      <c r="G98" s="357"/>
      <c r="H98" s="207"/>
      <c r="I98" s="200"/>
      <c r="J98" s="201"/>
      <c r="K98" s="213"/>
      <c r="L98" s="211"/>
      <c r="M98" s="226"/>
      <c r="N98" s="187"/>
      <c r="P98" s="187"/>
      <c r="R98" s="197">
        <v>115</v>
      </c>
      <c r="S98" s="198" t="str">
        <f>F103</f>
        <v>Ratajczak Janusz</v>
      </c>
      <c r="T98" s="198" t="str">
        <f>F105</f>
        <v>Bednarowicz Stefan</v>
      </c>
    </row>
    <row r="99" spans="1:27" ht="20.100000000000001" customHeight="1">
      <c r="A99" s="263" t="s">
        <v>7</v>
      </c>
      <c r="B99" s="199"/>
      <c r="C99" s="347" t="str">
        <f>IF(E39=1,C39,IF(E39=2,C37," "))</f>
        <v>-</v>
      </c>
      <c r="D99" s="348"/>
      <c r="E99" s="227"/>
      <c r="F99" s="245">
        <v>1</v>
      </c>
      <c r="G99" s="264" t="s">
        <v>151</v>
      </c>
      <c r="H99" s="271"/>
      <c r="I99" s="347" t="str">
        <f>IF(H100=1,F98,IF(H100=2,F100," "))</f>
        <v>Handke Paweł</v>
      </c>
      <c r="J99" s="348"/>
      <c r="K99" s="223"/>
      <c r="L99" s="273">
        <v>1</v>
      </c>
      <c r="M99" s="274" t="s">
        <v>141</v>
      </c>
      <c r="N99" s="271"/>
      <c r="O99" s="347" t="str">
        <f>IF(N100=1,L96,IF(N100=2,L101," "))</f>
        <v>Buczny Władysław</v>
      </c>
      <c r="P99" s="349"/>
      <c r="R99" s="197">
        <v>116</v>
      </c>
      <c r="S99" s="198" t="str">
        <f>F108</f>
        <v>Kotlarski Jacek</v>
      </c>
      <c r="T99" s="198" t="str">
        <f>F110</f>
        <v>Kurek Ryszard</v>
      </c>
    </row>
    <row r="100" spans="1:27" ht="20.100000000000001" customHeight="1">
      <c r="A100" s="192"/>
      <c r="D100" s="266">
        <v>5</v>
      </c>
      <c r="E100" s="209"/>
      <c r="F100" s="347" t="str">
        <f>IF(H43=1,F46,IF(H43=2,F42," "))</f>
        <v>Skałecki Bogdan</v>
      </c>
      <c r="G100" s="348"/>
      <c r="H100" s="214">
        <v>1</v>
      </c>
      <c r="I100" s="355" t="s">
        <v>353</v>
      </c>
      <c r="J100" s="355"/>
      <c r="K100" s="213"/>
      <c r="L100" s="211"/>
      <c r="M100" s="226"/>
      <c r="N100" s="231">
        <v>2</v>
      </c>
      <c r="O100" s="215" t="s">
        <v>352</v>
      </c>
      <c r="P100" s="234"/>
      <c r="R100" s="197">
        <v>117</v>
      </c>
      <c r="S100" s="198" t="str">
        <f>F113</f>
        <v>Ampuła Andrzej</v>
      </c>
      <c r="T100" s="198" t="str">
        <f>F115</f>
        <v>Lipa Janusz</v>
      </c>
      <c r="W100" s="282"/>
      <c r="X100" s="282"/>
      <c r="Y100" s="282"/>
      <c r="Z100" s="245"/>
      <c r="AA100" s="245"/>
    </row>
    <row r="101" spans="1:27" s="163" customFormat="1" ht="20.100000000000001" customHeight="1">
      <c r="A101" s="167"/>
      <c r="B101" s="259"/>
      <c r="C101" s="259"/>
      <c r="D101" s="260"/>
      <c r="E101" s="170"/>
      <c r="F101" s="168"/>
      <c r="G101" s="167"/>
      <c r="H101" s="170"/>
      <c r="I101" s="168"/>
      <c r="J101" s="266" t="s">
        <v>50</v>
      </c>
      <c r="K101" s="209"/>
      <c r="L101" s="347" t="str">
        <f>IF(K15=1,I20,IF(K15=2,I12," "))</f>
        <v>Buczny Władysław</v>
      </c>
      <c r="M101" s="348"/>
      <c r="N101" s="223"/>
      <c r="O101" s="276"/>
      <c r="P101" s="276"/>
      <c r="R101" s="197">
        <v>118</v>
      </c>
      <c r="S101" s="198" t="str">
        <f>F118</f>
        <v>Kaszuba Ryszard</v>
      </c>
      <c r="T101" s="198" t="str">
        <f>F120</f>
        <v>Nowakowski Robert</v>
      </c>
      <c r="W101" s="283"/>
      <c r="X101" s="284"/>
      <c r="Y101" s="284"/>
      <c r="Z101" s="285"/>
      <c r="AA101" s="285"/>
    </row>
    <row r="102" spans="1:27" ht="20.100000000000001" customHeight="1">
      <c r="A102" s="263" t="s">
        <v>42</v>
      </c>
      <c r="B102" s="182"/>
      <c r="C102" s="352" t="str">
        <f>IF(E41=1,C43,IF(E41=2,C41," "))</f>
        <v>-</v>
      </c>
      <c r="D102" s="353"/>
      <c r="E102" s="202">
        <v>2</v>
      </c>
      <c r="F102" s="354"/>
      <c r="G102" s="354"/>
      <c r="N102" s="223"/>
      <c r="O102" s="245"/>
      <c r="P102" s="225"/>
      <c r="R102" s="283"/>
      <c r="S102" s="284"/>
      <c r="T102" s="284"/>
      <c r="W102" s="283"/>
      <c r="X102" s="284"/>
      <c r="Y102" s="284"/>
      <c r="Z102" s="245"/>
      <c r="AA102" s="245"/>
    </row>
    <row r="103" spans="1:27" ht="20.100000000000001" customHeight="1">
      <c r="A103" s="192"/>
      <c r="C103" s="200"/>
      <c r="D103" s="264" t="s">
        <v>170</v>
      </c>
      <c r="E103" s="196"/>
      <c r="F103" s="356" t="str">
        <f>IF(E102=1,C102,IF(E102=2,C104," "))</f>
        <v>Ratajczak Janusz</v>
      </c>
      <c r="G103" s="357"/>
      <c r="H103" s="202">
        <v>2</v>
      </c>
      <c r="I103" s="354" t="s">
        <v>352</v>
      </c>
      <c r="J103" s="354"/>
      <c r="N103" s="286"/>
      <c r="O103" s="245"/>
      <c r="P103" s="245"/>
      <c r="R103" s="245"/>
      <c r="S103" s="245"/>
      <c r="T103" s="245"/>
      <c r="W103" s="245"/>
      <c r="X103" s="245"/>
      <c r="Y103" s="245"/>
      <c r="Z103" s="245"/>
      <c r="AA103" s="245"/>
    </row>
    <row r="104" spans="1:27" ht="20.100000000000001" customHeight="1">
      <c r="A104" s="263" t="s">
        <v>43</v>
      </c>
      <c r="B104" s="199"/>
      <c r="C104" s="347" t="str">
        <f>IF(E47=1,C47,IF(E47=2,C45," "))</f>
        <v>Ratajczak Janusz</v>
      </c>
      <c r="D104" s="348"/>
      <c r="E104" s="227"/>
      <c r="F104" s="245">
        <v>2</v>
      </c>
      <c r="G104" s="264" t="s">
        <v>152</v>
      </c>
      <c r="H104" s="235"/>
      <c r="I104" s="356" t="str">
        <f>IF(H103=1,F103,IF(H103=2,F105," "))</f>
        <v>Bednarowicz Stefan</v>
      </c>
      <c r="J104" s="357"/>
      <c r="N104" s="179"/>
      <c r="O104" s="167"/>
      <c r="P104" s="285"/>
      <c r="R104" s="191" t="s">
        <v>132</v>
      </c>
      <c r="S104" s="191" t="s">
        <v>134</v>
      </c>
      <c r="T104" s="191" t="s">
        <v>11</v>
      </c>
      <c r="W104" s="245"/>
      <c r="X104" s="245"/>
      <c r="Y104" s="245"/>
      <c r="Z104" s="245"/>
      <c r="AA104" s="245"/>
    </row>
    <row r="105" spans="1:27" ht="20.100000000000001" customHeight="1">
      <c r="A105" s="192"/>
      <c r="B105" s="265"/>
      <c r="C105" s="200"/>
      <c r="D105" s="266">
        <v>4</v>
      </c>
      <c r="E105" s="209"/>
      <c r="F105" s="347" t="str">
        <f>IF(H37=1,F38,IF(H37=2,F34," "))</f>
        <v>Bednarowicz Stefan</v>
      </c>
      <c r="G105" s="348"/>
      <c r="H105" s="207"/>
      <c r="I105" s="200"/>
      <c r="J105" s="201"/>
      <c r="N105" s="223"/>
      <c r="O105" s="245"/>
      <c r="P105" s="225"/>
      <c r="R105" s="197">
        <v>121</v>
      </c>
      <c r="S105" s="198" t="str">
        <f>I84</f>
        <v>Bartczak Henryk</v>
      </c>
      <c r="T105" s="198" t="str">
        <f>I89</f>
        <v>Wołowiec Ryszard</v>
      </c>
      <c r="W105" s="282"/>
      <c r="X105" s="282"/>
      <c r="Y105" s="282"/>
      <c r="Z105" s="245"/>
      <c r="AA105" s="245"/>
    </row>
    <row r="106" spans="1:27" ht="20.100000000000001" customHeight="1">
      <c r="A106" s="192"/>
      <c r="B106" s="233"/>
      <c r="C106" s="267"/>
      <c r="D106" s="268"/>
      <c r="F106" s="200"/>
      <c r="G106" s="269"/>
      <c r="H106" s="210"/>
      <c r="I106" s="250">
        <v>9</v>
      </c>
      <c r="J106" s="270" t="s">
        <v>146</v>
      </c>
      <c r="K106" s="271"/>
      <c r="L106" s="347" t="str">
        <f>IF(K107=1,I104,IF(K107=2,I109," "))</f>
        <v>Kotlarski Jacek</v>
      </c>
      <c r="M106" s="349"/>
      <c r="R106" s="197">
        <v>122</v>
      </c>
      <c r="S106" s="198" t="str">
        <f>I94</f>
        <v>Jasnowski Dariusz</v>
      </c>
      <c r="T106" s="198" t="str">
        <f>I99</f>
        <v>Handke Paweł</v>
      </c>
      <c r="W106" s="283"/>
      <c r="X106" s="284"/>
      <c r="Y106" s="284"/>
      <c r="Z106" s="245"/>
      <c r="AA106" s="245"/>
    </row>
    <row r="107" spans="1:27" ht="20.100000000000001" customHeight="1">
      <c r="A107" s="263" t="s">
        <v>44</v>
      </c>
      <c r="B107" s="182"/>
      <c r="C107" s="352" t="str">
        <f>IF(E49=1,C51,IF(E49=2,C49," "))</f>
        <v>Kotlarski Jacek</v>
      </c>
      <c r="D107" s="353"/>
      <c r="E107" s="202">
        <v>1</v>
      </c>
      <c r="F107" s="354"/>
      <c r="G107" s="354"/>
      <c r="H107" s="207"/>
      <c r="I107" s="200"/>
      <c r="J107" s="222"/>
      <c r="K107" s="272">
        <v>2</v>
      </c>
      <c r="L107" s="350" t="s">
        <v>352</v>
      </c>
      <c r="M107" s="351"/>
      <c r="N107" s="223"/>
      <c r="O107" s="245"/>
      <c r="P107" s="225"/>
      <c r="R107" s="197">
        <v>123</v>
      </c>
      <c r="S107" s="198" t="str">
        <f>I104</f>
        <v>Bednarowicz Stefan</v>
      </c>
      <c r="T107" s="198" t="str">
        <f>I109</f>
        <v>Kotlarski Jacek</v>
      </c>
      <c r="W107" s="283"/>
      <c r="X107" s="284"/>
      <c r="Y107" s="284"/>
      <c r="Z107" s="245"/>
      <c r="AA107" s="245"/>
    </row>
    <row r="108" spans="1:27" ht="20.100000000000001" customHeight="1">
      <c r="A108" s="192"/>
      <c r="C108" s="200"/>
      <c r="D108" s="264" t="s">
        <v>171</v>
      </c>
      <c r="E108" s="196"/>
      <c r="F108" s="356" t="str">
        <f>IF(E107=1,C107,IF(E107=2,C109," "))</f>
        <v>Kotlarski Jacek</v>
      </c>
      <c r="G108" s="357"/>
      <c r="H108" s="207"/>
      <c r="I108" s="200"/>
      <c r="J108" s="201"/>
      <c r="K108" s="213"/>
      <c r="L108" s="211"/>
      <c r="M108" s="226"/>
      <c r="N108" s="187"/>
      <c r="P108" s="187"/>
      <c r="R108" s="197">
        <v>124</v>
      </c>
      <c r="S108" s="198" t="str">
        <f>I114</f>
        <v>Lipa Janusz</v>
      </c>
      <c r="T108" s="198" t="str">
        <f>I119</f>
        <v>Nowakowski Robert</v>
      </c>
      <c r="W108" s="245"/>
      <c r="X108" s="245"/>
      <c r="Y108" s="245"/>
      <c r="Z108" s="245"/>
      <c r="AA108" s="245"/>
    </row>
    <row r="109" spans="1:27" ht="20.100000000000001" customHeight="1">
      <c r="A109" s="263" t="s">
        <v>45</v>
      </c>
      <c r="B109" s="199"/>
      <c r="C109" s="347" t="str">
        <f>IF(E55=1,C55,IF(E55=2,C53," "))</f>
        <v>-</v>
      </c>
      <c r="D109" s="348"/>
      <c r="E109" s="227"/>
      <c r="F109" s="245">
        <v>1</v>
      </c>
      <c r="G109" s="264" t="s">
        <v>153</v>
      </c>
      <c r="H109" s="271"/>
      <c r="I109" s="347" t="str">
        <f>IF(H110=1,F108,IF(H110=2,F110," "))</f>
        <v>Kotlarski Jacek</v>
      </c>
      <c r="J109" s="348"/>
      <c r="K109" s="223"/>
      <c r="L109" s="273">
        <v>2</v>
      </c>
      <c r="M109" s="274" t="s">
        <v>142</v>
      </c>
      <c r="N109" s="271"/>
      <c r="O109" s="347" t="str">
        <f>IF(N110=1,L106,IF(N110=2,L111," "))</f>
        <v>Kotlarski Jacek</v>
      </c>
      <c r="P109" s="349"/>
      <c r="W109" s="245"/>
      <c r="X109" s="245"/>
      <c r="Y109" s="245"/>
      <c r="Z109" s="245"/>
      <c r="AA109" s="245"/>
    </row>
    <row r="110" spans="1:27" ht="20.100000000000001" customHeight="1">
      <c r="A110" s="192"/>
      <c r="B110" s="265"/>
      <c r="C110" s="200"/>
      <c r="D110" s="266">
        <v>3</v>
      </c>
      <c r="E110" s="209"/>
      <c r="F110" s="347" t="str">
        <f>IF(H27=1,F30,IF(H27=2,F26," "))</f>
        <v>Kurek Ryszard</v>
      </c>
      <c r="G110" s="348"/>
      <c r="H110" s="214">
        <v>1</v>
      </c>
      <c r="I110" s="355" t="s">
        <v>352</v>
      </c>
      <c r="J110" s="355"/>
      <c r="K110" s="213"/>
      <c r="L110" s="211"/>
      <c r="M110" s="226"/>
      <c r="N110" s="231">
        <v>1</v>
      </c>
      <c r="O110" s="215" t="s">
        <v>352</v>
      </c>
      <c r="P110" s="234"/>
      <c r="W110" s="282"/>
      <c r="X110" s="282"/>
      <c r="Y110" s="282"/>
      <c r="Z110" s="245"/>
      <c r="AA110" s="245"/>
    </row>
    <row r="111" spans="1:27" ht="20.100000000000001" customHeight="1">
      <c r="A111" s="192"/>
      <c r="B111" s="233"/>
      <c r="C111" s="267"/>
      <c r="D111" s="268"/>
      <c r="E111" s="207"/>
      <c r="F111" s="200"/>
      <c r="G111" s="275"/>
      <c r="I111" s="200"/>
      <c r="J111" s="266" t="s">
        <v>53</v>
      </c>
      <c r="K111" s="209"/>
      <c r="L111" s="347" t="str">
        <f>IF(K65=1,I68,IF(K65=2,I60," "))</f>
        <v>Piechnik Henryk</v>
      </c>
      <c r="M111" s="348"/>
      <c r="N111" s="223"/>
      <c r="O111" s="276"/>
      <c r="P111" s="276"/>
      <c r="R111" s="191" t="s">
        <v>132</v>
      </c>
      <c r="S111" s="191" t="s">
        <v>134</v>
      </c>
      <c r="T111" s="191" t="s">
        <v>11</v>
      </c>
      <c r="W111" s="283"/>
      <c r="X111" s="284"/>
      <c r="Y111" s="284"/>
      <c r="Z111" s="245"/>
      <c r="AA111" s="245"/>
    </row>
    <row r="112" spans="1:27" ht="20.100000000000001" customHeight="1">
      <c r="A112" s="263" t="s">
        <v>46</v>
      </c>
      <c r="B112" s="182"/>
      <c r="C112" s="352" t="str">
        <f>IF(E57=1,C59,IF(E57=2,C57," "))</f>
        <v>-</v>
      </c>
      <c r="D112" s="353"/>
      <c r="E112" s="202">
        <v>2</v>
      </c>
      <c r="F112" s="354"/>
      <c r="G112" s="354"/>
      <c r="K112" s="223"/>
      <c r="L112" s="273"/>
      <c r="M112" s="276"/>
      <c r="N112" s="223"/>
      <c r="O112" s="245"/>
      <c r="P112" s="225"/>
      <c r="R112" s="197">
        <v>131</v>
      </c>
      <c r="S112" s="198" t="str">
        <f>L86</f>
        <v>Wołowiec Ryszard</v>
      </c>
      <c r="T112" s="198" t="str">
        <f>L91</f>
        <v>Kruszyński Roman</v>
      </c>
      <c r="W112" s="245"/>
      <c r="X112" s="245"/>
      <c r="Y112" s="245"/>
      <c r="Z112" s="245"/>
      <c r="AA112" s="245"/>
    </row>
    <row r="113" spans="1:27" ht="20.100000000000001" customHeight="1">
      <c r="A113" s="192"/>
      <c r="C113" s="200"/>
      <c r="D113" s="264" t="s">
        <v>172</v>
      </c>
      <c r="E113" s="196"/>
      <c r="F113" s="356" t="str">
        <f>IF(E112=1,C112,IF(E112=2,C114," "))</f>
        <v>Ampuła Andrzej</v>
      </c>
      <c r="G113" s="357"/>
      <c r="H113" s="202">
        <v>2</v>
      </c>
      <c r="I113" s="354" t="s">
        <v>352</v>
      </c>
      <c r="J113" s="354"/>
      <c r="K113" s="213"/>
      <c r="L113" s="211"/>
      <c r="M113" s="211"/>
      <c r="N113" s="223"/>
      <c r="O113" s="245"/>
      <c r="P113" s="225"/>
      <c r="R113" s="197">
        <v>132</v>
      </c>
      <c r="S113" s="198" t="str">
        <f>L96</f>
        <v>Jasnowski Dariusz</v>
      </c>
      <c r="T113" s="198" t="str">
        <f>L101</f>
        <v>Buczny Władysław</v>
      </c>
      <c r="W113" s="245"/>
      <c r="X113" s="245"/>
      <c r="Y113" s="245"/>
      <c r="Z113" s="245"/>
      <c r="AA113" s="245"/>
    </row>
    <row r="114" spans="1:27" ht="20.100000000000001" customHeight="1">
      <c r="A114" s="263" t="s">
        <v>47</v>
      </c>
      <c r="B114" s="199"/>
      <c r="C114" s="347" t="str">
        <f>IF(E63=1,C63,IF(E63=2,C61," "))</f>
        <v>Ampuła Andrzej</v>
      </c>
      <c r="D114" s="348"/>
      <c r="E114" s="227"/>
      <c r="F114" s="245">
        <v>5</v>
      </c>
      <c r="G114" s="264" t="s">
        <v>154</v>
      </c>
      <c r="H114" s="235"/>
      <c r="I114" s="356" t="str">
        <f>IF(H113=1,F113,IF(H113=2,F115," "))</f>
        <v>Lipa Janusz</v>
      </c>
      <c r="J114" s="357"/>
      <c r="K114" s="277"/>
      <c r="L114" s="278"/>
      <c r="M114" s="278"/>
      <c r="N114" s="223"/>
      <c r="O114" s="245"/>
      <c r="P114" s="225"/>
      <c r="R114" s="197">
        <v>133</v>
      </c>
      <c r="S114" s="198" t="str">
        <f>L106</f>
        <v>Kotlarski Jacek</v>
      </c>
      <c r="T114" s="198" t="str">
        <f>L111</f>
        <v>Piechnik Henryk</v>
      </c>
      <c r="W114" s="282"/>
      <c r="X114" s="282"/>
      <c r="Y114" s="282"/>
      <c r="Z114" s="245"/>
      <c r="AA114" s="245"/>
    </row>
    <row r="115" spans="1:27" ht="20.100000000000001" customHeight="1">
      <c r="A115" s="240"/>
      <c r="B115" s="279"/>
      <c r="C115" s="245"/>
      <c r="D115" s="266">
        <v>2</v>
      </c>
      <c r="E115" s="209"/>
      <c r="F115" s="347" t="str">
        <f>IF(H21=1,F22,IF(H21=2,F18," "))</f>
        <v>Lipa Janusz</v>
      </c>
      <c r="G115" s="348"/>
      <c r="H115" s="207"/>
      <c r="I115" s="200"/>
      <c r="J115" s="201"/>
      <c r="N115" s="213"/>
      <c r="O115" s="276"/>
      <c r="P115" s="211"/>
      <c r="R115" s="197">
        <v>134</v>
      </c>
      <c r="S115" s="198" t="str">
        <f>L116</f>
        <v>Nowakowski Robert</v>
      </c>
      <c r="T115" s="198" t="str">
        <f>L121</f>
        <v xml:space="preserve">Brożyński Marek </v>
      </c>
      <c r="W115" s="283"/>
      <c r="X115" s="284"/>
      <c r="Y115" s="284"/>
      <c r="Z115" s="245"/>
      <c r="AA115" s="245"/>
    </row>
    <row r="116" spans="1:27" ht="20.100000000000001" customHeight="1">
      <c r="A116" s="240"/>
      <c r="B116" s="241"/>
      <c r="C116" s="242"/>
      <c r="D116" s="280"/>
      <c r="F116" s="200"/>
      <c r="G116" s="281"/>
      <c r="H116" s="210"/>
      <c r="I116" s="250">
        <v>13</v>
      </c>
      <c r="J116" s="270" t="s">
        <v>147</v>
      </c>
      <c r="K116" s="271"/>
      <c r="L116" s="347" t="str">
        <f>IF(K117=1,I114,IF(K117=2,I119," "))</f>
        <v>Nowakowski Robert</v>
      </c>
      <c r="M116" s="349"/>
      <c r="W116" s="245"/>
      <c r="X116" s="245"/>
      <c r="Y116" s="245"/>
      <c r="Z116" s="245"/>
      <c r="AA116" s="245"/>
    </row>
    <row r="117" spans="1:27" ht="20.100000000000001" customHeight="1">
      <c r="A117" s="263" t="s">
        <v>48</v>
      </c>
      <c r="B117" s="182"/>
      <c r="C117" s="352" t="str">
        <f>IF(E65=1,C67,IF(E65=2,C65," "))</f>
        <v>Kaszuba Ryszard</v>
      </c>
      <c r="D117" s="353"/>
      <c r="E117" s="202">
        <v>1</v>
      </c>
      <c r="F117" s="354"/>
      <c r="G117" s="354"/>
      <c r="H117" s="207"/>
      <c r="I117" s="200"/>
      <c r="J117" s="230"/>
      <c r="K117" s="272">
        <v>2</v>
      </c>
      <c r="L117" s="350" t="s">
        <v>352</v>
      </c>
      <c r="M117" s="351"/>
      <c r="N117" s="223"/>
      <c r="O117" s="245"/>
      <c r="P117" s="225"/>
      <c r="W117" s="245"/>
      <c r="X117" s="245"/>
      <c r="Y117" s="245"/>
      <c r="Z117" s="245"/>
      <c r="AA117" s="245"/>
    </row>
    <row r="118" spans="1:27" ht="20.100000000000001" customHeight="1">
      <c r="A118" s="192"/>
      <c r="C118" s="200"/>
      <c r="D118" s="264" t="s">
        <v>173</v>
      </c>
      <c r="E118" s="196"/>
      <c r="F118" s="356" t="str">
        <f>IF(E117=1,C117,IF(E117=2,C119," "))</f>
        <v>Kaszuba Ryszard</v>
      </c>
      <c r="G118" s="357"/>
      <c r="H118" s="207"/>
      <c r="I118" s="200"/>
      <c r="J118" s="201"/>
      <c r="K118" s="213"/>
      <c r="L118" s="211"/>
      <c r="M118" s="226"/>
      <c r="N118" s="187"/>
      <c r="P118" s="187"/>
      <c r="W118" s="245"/>
      <c r="X118" s="245"/>
      <c r="Y118" s="245"/>
      <c r="Z118" s="245"/>
      <c r="AA118" s="245"/>
    </row>
    <row r="119" spans="1:27" ht="20.100000000000001" customHeight="1">
      <c r="A119" s="263" t="s">
        <v>49</v>
      </c>
      <c r="B119" s="199"/>
      <c r="C119" s="347" t="str">
        <f>IF(E71=1,C71,IF(E71=2,C69," "))</f>
        <v>-</v>
      </c>
      <c r="D119" s="348"/>
      <c r="E119" s="227"/>
      <c r="F119" s="245">
        <v>2</v>
      </c>
      <c r="G119" s="264" t="s">
        <v>155</v>
      </c>
      <c r="H119" s="271"/>
      <c r="I119" s="347" t="str">
        <f>IF(H120=1,F118,IF(H120=2,F120," "))</f>
        <v>Nowakowski Robert</v>
      </c>
      <c r="J119" s="348"/>
      <c r="K119" s="223"/>
      <c r="L119" s="273">
        <v>13</v>
      </c>
      <c r="M119" s="274" t="s">
        <v>143</v>
      </c>
      <c r="N119" s="271"/>
      <c r="O119" s="347" t="str">
        <f>IF(N120=1,L116,IF(N120=2,L121," "))</f>
        <v>Nowakowski Robert</v>
      </c>
      <c r="P119" s="349"/>
    </row>
    <row r="120" spans="1:27" ht="20.100000000000001" customHeight="1">
      <c r="A120" s="192"/>
      <c r="D120" s="266">
        <v>1</v>
      </c>
      <c r="E120" s="209"/>
      <c r="F120" s="347" t="str">
        <f>IF(H11=1,F14,IF(H11=2,F10," "))</f>
        <v>Nowakowski Robert</v>
      </c>
      <c r="G120" s="348"/>
      <c r="H120" s="214">
        <v>2</v>
      </c>
      <c r="I120" s="355" t="s">
        <v>352</v>
      </c>
      <c r="J120" s="355"/>
      <c r="K120" s="213"/>
      <c r="L120" s="211"/>
      <c r="M120" s="226"/>
      <c r="N120" s="231">
        <v>1</v>
      </c>
      <c r="O120" s="215" t="s">
        <v>352</v>
      </c>
      <c r="P120" s="234"/>
    </row>
    <row r="121" spans="1:27" s="163" customFormat="1" ht="20.100000000000001" customHeight="1">
      <c r="A121" s="167"/>
      <c r="B121" s="168"/>
      <c r="C121" s="168"/>
      <c r="D121" s="169"/>
      <c r="E121" s="170"/>
      <c r="F121" s="168"/>
      <c r="G121" s="167"/>
      <c r="H121" s="170"/>
      <c r="I121" s="168"/>
      <c r="J121" s="266" t="s">
        <v>52</v>
      </c>
      <c r="K121" s="209"/>
      <c r="L121" s="347" t="str">
        <f>IF(K47=1,I52,IF(K47=2,I44," "))</f>
        <v xml:space="preserve">Brożyński Marek </v>
      </c>
      <c r="M121" s="348"/>
      <c r="N121" s="223"/>
      <c r="O121" s="276"/>
      <c r="P121" s="276"/>
    </row>
    <row r="122" spans="1:27" s="163" customFormat="1" ht="20.100000000000001" customHeight="1">
      <c r="A122" s="167"/>
      <c r="B122" s="168"/>
      <c r="C122" s="168"/>
      <c r="D122" s="169"/>
      <c r="E122" s="170"/>
      <c r="F122" s="168"/>
      <c r="G122" s="167"/>
      <c r="H122" s="170"/>
      <c r="I122" s="168"/>
      <c r="J122" s="287"/>
      <c r="K122" s="213"/>
      <c r="L122" s="211"/>
      <c r="M122" s="211"/>
      <c r="N122" s="170"/>
      <c r="O122" s="168"/>
      <c r="P122" s="168"/>
    </row>
    <row r="123" spans="1:27" s="163" customFormat="1" ht="20.100000000000001" customHeight="1">
      <c r="A123" s="167"/>
      <c r="B123" s="168"/>
      <c r="C123" s="168"/>
      <c r="D123" s="169"/>
      <c r="E123" s="170"/>
      <c r="F123" s="168"/>
      <c r="G123" s="167"/>
      <c r="H123" s="170"/>
      <c r="I123" s="168"/>
      <c r="J123" s="287"/>
      <c r="K123" s="213"/>
      <c r="L123" s="211"/>
      <c r="M123" s="211"/>
      <c r="N123" s="170"/>
      <c r="O123" s="168"/>
      <c r="P123" s="168"/>
    </row>
    <row r="125" spans="1:27">
      <c r="B125" s="346" t="s">
        <v>258</v>
      </c>
      <c r="C125" s="346"/>
      <c r="D125" s="346"/>
      <c r="E125" s="346" t="s">
        <v>257</v>
      </c>
      <c r="F125" s="346"/>
      <c r="G125" s="346"/>
      <c r="H125" s="346" t="s">
        <v>216</v>
      </c>
      <c r="I125" s="346"/>
      <c r="J125" s="346"/>
      <c r="K125" s="346" t="s">
        <v>217</v>
      </c>
      <c r="L125" s="346"/>
      <c r="M125" s="346"/>
      <c r="N125" s="346" t="s">
        <v>218</v>
      </c>
      <c r="O125" s="346"/>
      <c r="P125" s="346"/>
    </row>
    <row r="126" spans="1:27">
      <c r="B126" s="288"/>
      <c r="C126" s="289"/>
      <c r="D126" s="289"/>
      <c r="E126" s="189"/>
      <c r="G126" s="190"/>
      <c r="H126" s="189"/>
      <c r="J126" s="190"/>
      <c r="K126" s="187"/>
      <c r="M126" s="187"/>
    </row>
    <row r="127" spans="1:27">
      <c r="B127" s="290"/>
      <c r="C127" s="291" t="str">
        <f>IF(N90=1,L86,IF(N90=2,L91," "))</f>
        <v>Kruszyński Roman</v>
      </c>
      <c r="D127" s="292"/>
      <c r="E127" s="189"/>
      <c r="G127" s="190"/>
      <c r="H127" s="189"/>
      <c r="J127" s="190"/>
      <c r="K127" s="187"/>
      <c r="M127" s="187"/>
      <c r="R127" s="191" t="s">
        <v>132</v>
      </c>
      <c r="S127" s="191" t="s">
        <v>134</v>
      </c>
      <c r="T127" s="191" t="s">
        <v>11</v>
      </c>
    </row>
    <row r="128" spans="1:27">
      <c r="B128" s="207"/>
      <c r="C128" s="200">
        <v>1</v>
      </c>
      <c r="D128" s="274" t="s">
        <v>136</v>
      </c>
      <c r="E128" s="293"/>
      <c r="F128" s="294" t="str">
        <f>IF(E129=1,C127,IF(E129=2,C129," "))</f>
        <v>Buczny Władysław</v>
      </c>
      <c r="G128" s="295"/>
      <c r="H128" s="189"/>
      <c r="J128" s="190"/>
      <c r="K128" s="187"/>
      <c r="M128" s="187"/>
      <c r="R128" s="197">
        <v>141</v>
      </c>
      <c r="S128" s="198" t="str">
        <f>C127</f>
        <v>Kruszyński Roman</v>
      </c>
      <c r="T128" s="198" t="str">
        <f>C129</f>
        <v>Buczny Władysław</v>
      </c>
    </row>
    <row r="129" spans="1:20">
      <c r="B129" s="296"/>
      <c r="C129" s="294" t="str">
        <f>IF(N100=1,L96,IF(N100=2,L101," "))</f>
        <v>Buczny Władysław</v>
      </c>
      <c r="D129" s="297"/>
      <c r="E129" s="272">
        <v>2</v>
      </c>
      <c r="F129" s="334" t="s">
        <v>352</v>
      </c>
      <c r="G129" s="298"/>
      <c r="H129" s="223"/>
      <c r="I129" s="245"/>
      <c r="J129" s="225"/>
      <c r="K129" s="187"/>
      <c r="M129" s="187"/>
      <c r="R129" s="197">
        <v>142</v>
      </c>
      <c r="S129" s="198" t="str">
        <f>C133</f>
        <v>Kotlarski Jacek</v>
      </c>
      <c r="T129" s="198" t="str">
        <f>C135</f>
        <v>Nowakowski Robert</v>
      </c>
    </row>
    <row r="130" spans="1:20">
      <c r="B130" s="187"/>
      <c r="D130" s="187"/>
      <c r="E130" s="213"/>
      <c r="F130" s="211">
        <v>1</v>
      </c>
      <c r="G130" s="274" t="s">
        <v>138</v>
      </c>
      <c r="H130" s="293"/>
      <c r="I130" s="294" t="str">
        <f>IF(H131=1,F128,IF(H131=2,F131," "))</f>
        <v>Gawron Bogdan</v>
      </c>
      <c r="J130" s="299"/>
      <c r="K130" s="187"/>
      <c r="M130" s="187"/>
    </row>
    <row r="131" spans="1:20">
      <c r="B131" s="217"/>
      <c r="C131" s="251"/>
      <c r="D131" s="266" t="s">
        <v>55</v>
      </c>
      <c r="E131" s="296"/>
      <c r="F131" s="294" t="str">
        <f>IF(N57=1,L64,IF(N57=2,L48," "))</f>
        <v>Gawron Bogdan</v>
      </c>
      <c r="G131" s="297"/>
      <c r="H131" s="231">
        <v>2</v>
      </c>
      <c r="I131" s="215" t="s">
        <v>353</v>
      </c>
      <c r="J131" s="232"/>
      <c r="K131" s="187"/>
      <c r="M131" s="187"/>
    </row>
    <row r="132" spans="1:20">
      <c r="B132" s="267"/>
      <c r="D132" s="187"/>
      <c r="E132" s="187"/>
      <c r="G132" s="187"/>
      <c r="H132" s="223"/>
      <c r="I132" s="276"/>
      <c r="J132" s="300"/>
      <c r="K132" s="187"/>
      <c r="M132" s="187"/>
      <c r="R132" s="191" t="s">
        <v>132</v>
      </c>
      <c r="S132" s="191" t="s">
        <v>134</v>
      </c>
      <c r="T132" s="191" t="s">
        <v>11</v>
      </c>
    </row>
    <row r="133" spans="1:20">
      <c r="B133" s="290"/>
      <c r="C133" s="291" t="str">
        <f>IF(N110=1,L106,IF(N110=2,L111," "))</f>
        <v>Kotlarski Jacek</v>
      </c>
      <c r="D133" s="292"/>
      <c r="E133" s="187"/>
      <c r="G133" s="187"/>
      <c r="H133" s="223"/>
      <c r="I133" s="276"/>
      <c r="J133" s="300"/>
      <c r="K133" s="293"/>
      <c r="L133" s="366" t="str">
        <f>IF(K134=1,I130,IF(K134=2,I136," "))</f>
        <v>Nowakowski Robert</v>
      </c>
      <c r="M133" s="366"/>
      <c r="R133" s="197">
        <v>151</v>
      </c>
      <c r="S133" s="198" t="str">
        <f>F128</f>
        <v>Buczny Władysław</v>
      </c>
      <c r="T133" s="198" t="str">
        <f>F131</f>
        <v>Gawron Bogdan</v>
      </c>
    </row>
    <row r="134" spans="1:20">
      <c r="B134" s="187"/>
      <c r="C134" s="187">
        <v>8</v>
      </c>
      <c r="D134" s="274" t="s">
        <v>137</v>
      </c>
      <c r="E134" s="293"/>
      <c r="F134" s="294" t="str">
        <f>IF(E135=1,C133,IF(E135=2,C135," "))</f>
        <v>Nowakowski Robert</v>
      </c>
      <c r="G134" s="295"/>
      <c r="H134" s="189"/>
      <c r="J134" s="228">
        <v>1</v>
      </c>
      <c r="K134" s="231">
        <v>2</v>
      </c>
      <c r="L134" s="333" t="s">
        <v>352</v>
      </c>
      <c r="M134" s="232"/>
      <c r="N134" s="245"/>
      <c r="O134" s="245"/>
      <c r="P134" s="245"/>
      <c r="R134" s="197">
        <v>152</v>
      </c>
      <c r="S134" s="198" t="str">
        <f>F134</f>
        <v>Nowakowski Robert</v>
      </c>
      <c r="T134" s="198" t="str">
        <f>F137</f>
        <v>Szatkowski Ryszard</v>
      </c>
    </row>
    <row r="135" spans="1:20">
      <c r="B135" s="296"/>
      <c r="C135" s="294" t="str">
        <f>IF(N120=1,L116,IF(N120=2,L121," "))</f>
        <v>Nowakowski Robert</v>
      </c>
      <c r="D135" s="297"/>
      <c r="E135" s="272">
        <v>2</v>
      </c>
      <c r="F135" s="334" t="s">
        <v>353</v>
      </c>
      <c r="G135" s="298"/>
      <c r="H135" s="187"/>
      <c r="J135" s="301"/>
      <c r="K135" s="187"/>
      <c r="L135" s="200"/>
      <c r="M135" s="301"/>
      <c r="N135" s="245"/>
      <c r="O135" s="245"/>
      <c r="P135" s="245"/>
    </row>
    <row r="136" spans="1:20">
      <c r="B136" s="210"/>
      <c r="C136" s="250"/>
      <c r="D136" s="250"/>
      <c r="E136" s="187"/>
      <c r="F136" s="187">
        <v>4</v>
      </c>
      <c r="G136" s="302" t="s">
        <v>139</v>
      </c>
      <c r="H136" s="293"/>
      <c r="I136" s="294" t="str">
        <f>IF(H137=1,F134,IF(H137=2,F137," "))</f>
        <v>Nowakowski Robert</v>
      </c>
      <c r="J136" s="297"/>
      <c r="K136" s="187"/>
      <c r="L136" s="200">
        <v>1</v>
      </c>
      <c r="M136" s="301"/>
      <c r="N136" s="293"/>
      <c r="O136" s="366" t="str">
        <f>IF(N137=1,L133,IF(N137=2,L138," "))</f>
        <v>Lewandowski Zbigniew</v>
      </c>
      <c r="P136" s="366"/>
    </row>
    <row r="137" spans="1:20">
      <c r="B137" s="187"/>
      <c r="D137" s="266" t="s">
        <v>54</v>
      </c>
      <c r="E137" s="296"/>
      <c r="F137" s="294" t="str">
        <f>IF(N25=1,L32,IF(N25=2,L16," "))</f>
        <v>Szatkowski Ryszard</v>
      </c>
      <c r="G137" s="297"/>
      <c r="H137" s="231">
        <v>1</v>
      </c>
      <c r="I137" s="215" t="s">
        <v>352</v>
      </c>
      <c r="J137" s="234"/>
      <c r="K137" s="187"/>
      <c r="L137" s="200"/>
      <c r="M137" s="301"/>
      <c r="N137" s="231">
        <v>2</v>
      </c>
      <c r="O137" s="333" t="s">
        <v>352</v>
      </c>
      <c r="P137" s="303"/>
      <c r="Q137" s="200"/>
      <c r="R137" s="191" t="s">
        <v>188</v>
      </c>
      <c r="S137" s="191" t="s">
        <v>134</v>
      </c>
      <c r="T137" s="191" t="s">
        <v>11</v>
      </c>
    </row>
    <row r="138" spans="1:20">
      <c r="B138" s="217"/>
      <c r="C138" s="251"/>
      <c r="D138" s="251"/>
      <c r="E138" s="223"/>
      <c r="F138" s="273"/>
      <c r="G138" s="304"/>
      <c r="H138" s="200"/>
      <c r="J138" s="266" t="s">
        <v>135</v>
      </c>
      <c r="K138" s="296"/>
      <c r="L138" s="294" t="str">
        <f>IF(N41=2,O24,IF(N41=1,O56," "))</f>
        <v>Lewandowski Zbigniew</v>
      </c>
      <c r="M138" s="297"/>
      <c r="N138" s="223"/>
      <c r="O138" s="245"/>
      <c r="P138" s="225"/>
      <c r="R138" s="197">
        <v>161</v>
      </c>
      <c r="S138" s="198" t="str">
        <f>I130</f>
        <v>Gawron Bogdan</v>
      </c>
      <c r="T138" s="198" t="str">
        <f>I136</f>
        <v>Nowakowski Robert</v>
      </c>
    </row>
    <row r="139" spans="1:20">
      <c r="B139" s="187"/>
      <c r="D139" s="187"/>
      <c r="E139" s="187"/>
      <c r="G139" s="187"/>
      <c r="H139" s="223"/>
      <c r="I139" s="276"/>
      <c r="J139" s="276"/>
      <c r="K139" s="187"/>
      <c r="L139" s="200"/>
      <c r="M139" s="200"/>
      <c r="N139" s="223"/>
      <c r="O139" s="245"/>
      <c r="P139" s="225"/>
    </row>
    <row r="140" spans="1:20">
      <c r="B140" s="187"/>
      <c r="D140" s="187"/>
      <c r="E140" s="187"/>
      <c r="G140" s="187"/>
      <c r="H140" s="223"/>
      <c r="I140" s="276"/>
      <c r="J140" s="276"/>
      <c r="K140" s="187"/>
      <c r="L140" s="200"/>
      <c r="M140" s="200"/>
      <c r="N140" s="223"/>
      <c r="O140" s="245"/>
      <c r="P140" s="225"/>
    </row>
    <row r="141" spans="1:20">
      <c r="B141" s="187"/>
      <c r="D141" s="187"/>
      <c r="E141" s="187"/>
      <c r="G141" s="187"/>
      <c r="H141" s="223"/>
      <c r="I141" s="276"/>
      <c r="J141" s="276"/>
      <c r="K141" s="187"/>
      <c r="L141" s="200"/>
      <c r="M141" s="200"/>
      <c r="N141" s="223"/>
      <c r="O141" s="245"/>
      <c r="P141" s="225"/>
      <c r="R141" s="191" t="s">
        <v>186</v>
      </c>
      <c r="S141" s="191" t="s">
        <v>134</v>
      </c>
      <c r="T141" s="191" t="s">
        <v>11</v>
      </c>
    </row>
    <row r="142" spans="1:20">
      <c r="A142" s="164"/>
      <c r="B142" s="346" t="s">
        <v>221</v>
      </c>
      <c r="C142" s="346"/>
      <c r="D142" s="346"/>
      <c r="E142" s="346" t="s">
        <v>222</v>
      </c>
      <c r="F142" s="346"/>
      <c r="G142" s="346"/>
      <c r="H142" s="237"/>
      <c r="I142" s="237"/>
      <c r="J142" s="164"/>
      <c r="K142" s="346" t="s">
        <v>220</v>
      </c>
      <c r="L142" s="346"/>
      <c r="M142" s="346"/>
      <c r="N142" s="346" t="s">
        <v>219</v>
      </c>
      <c r="O142" s="346"/>
      <c r="P142" s="346"/>
      <c r="R142" s="197">
        <v>171</v>
      </c>
      <c r="S142" s="198" t="str">
        <f>L133</f>
        <v>Nowakowski Robert</v>
      </c>
      <c r="T142" s="198" t="str">
        <f>L138</f>
        <v>Lewandowski Zbigniew</v>
      </c>
    </row>
    <row r="143" spans="1:20" ht="21">
      <c r="A143" s="167"/>
      <c r="B143" s="259"/>
      <c r="C143" s="259"/>
      <c r="D143" s="260"/>
      <c r="E143" s="170"/>
      <c r="F143" s="261"/>
      <c r="G143" s="262"/>
      <c r="H143" s="170"/>
      <c r="I143" s="168"/>
      <c r="J143" s="167"/>
      <c r="K143" s="259"/>
      <c r="L143" s="259"/>
      <c r="M143" s="260"/>
      <c r="N143" s="170"/>
      <c r="O143" s="261"/>
      <c r="P143" s="262"/>
    </row>
    <row r="144" spans="1:20">
      <c r="A144" s="263" t="s">
        <v>136</v>
      </c>
      <c r="B144" s="182"/>
      <c r="C144" s="356" t="str">
        <f>IF(E129=2,C127,IF(E129=1,C129," "))</f>
        <v>Kruszyński Roman</v>
      </c>
      <c r="D144" s="357"/>
      <c r="E144" s="217"/>
      <c r="F144" s="365"/>
      <c r="G144" s="365"/>
      <c r="H144" s="217"/>
      <c r="I144" s="245"/>
      <c r="J144" s="263" t="s">
        <v>138</v>
      </c>
      <c r="K144" s="182"/>
      <c r="L144" s="356" t="str">
        <f>IF(H131=2,F128,IF(H131=1,F131," "))</f>
        <v>Buczny Władysław</v>
      </c>
      <c r="M144" s="357"/>
      <c r="N144" s="217"/>
      <c r="O144" s="365"/>
      <c r="P144" s="365"/>
    </row>
    <row r="145" spans="1:20">
      <c r="A145" s="192"/>
      <c r="C145" s="200">
        <v>2</v>
      </c>
      <c r="D145" s="305"/>
      <c r="E145" s="271"/>
      <c r="F145" s="366" t="str">
        <f>IF(E146=1,C144,IF(E146=2,C146," "))</f>
        <v>Kotlarski Jacek</v>
      </c>
      <c r="G145" s="366"/>
      <c r="H145" s="217"/>
      <c r="I145" s="306"/>
      <c r="J145" s="192"/>
      <c r="K145" s="193"/>
      <c r="L145" s="200">
        <v>4</v>
      </c>
      <c r="M145" s="305"/>
      <c r="N145" s="271"/>
      <c r="O145" s="366" t="str">
        <f>IF(N146=1,L144,IF(N146=2,L146," "))</f>
        <v>Buczny Władysław</v>
      </c>
      <c r="P145" s="366"/>
      <c r="R145" s="191" t="s">
        <v>187</v>
      </c>
      <c r="S145" s="191" t="s">
        <v>134</v>
      </c>
      <c r="T145" s="191" t="s">
        <v>11</v>
      </c>
    </row>
    <row r="146" spans="1:20">
      <c r="A146" s="263" t="s">
        <v>137</v>
      </c>
      <c r="B146" s="199"/>
      <c r="C146" s="347" t="str">
        <f>IF(E135=2,C133,IF(E135=1,C135," "))</f>
        <v>Kotlarski Jacek</v>
      </c>
      <c r="D146" s="348"/>
      <c r="E146" s="307">
        <v>2</v>
      </c>
      <c r="F146" s="383" t="s">
        <v>352</v>
      </c>
      <c r="G146" s="309"/>
      <c r="H146" s="210"/>
      <c r="I146" s="211"/>
      <c r="J146" s="263" t="s">
        <v>139</v>
      </c>
      <c r="K146" s="199"/>
      <c r="L146" s="347" t="str">
        <f>IF(H137=2,F134,IF(H137=1,F137," "))</f>
        <v>Szatkowski Ryszard</v>
      </c>
      <c r="M146" s="348"/>
      <c r="N146" s="307">
        <v>1</v>
      </c>
      <c r="O146" s="383" t="s">
        <v>353</v>
      </c>
      <c r="P146" s="309"/>
      <c r="R146" s="197">
        <v>181</v>
      </c>
      <c r="S146" s="198" t="str">
        <f>C144</f>
        <v>Kruszyński Roman</v>
      </c>
      <c r="T146" s="198" t="str">
        <f>C146</f>
        <v>Kotlarski Jacek</v>
      </c>
    </row>
    <row r="147" spans="1:20">
      <c r="A147" s="192"/>
      <c r="B147" s="265"/>
      <c r="C147" s="200"/>
      <c r="D147" s="310"/>
      <c r="E147" s="210"/>
      <c r="F147" s="211"/>
      <c r="G147" s="211"/>
      <c r="H147" s="217"/>
      <c r="I147" s="245"/>
      <c r="J147" s="230"/>
      <c r="K147" s="223"/>
      <c r="L147" s="245"/>
      <c r="M147" s="225"/>
    </row>
    <row r="148" spans="1:20">
      <c r="H148" s="189"/>
      <c r="J148" s="190"/>
      <c r="K148" s="223"/>
      <c r="L148" s="251"/>
      <c r="M148" s="225"/>
      <c r="N148" s="187"/>
      <c r="P148" s="187"/>
    </row>
    <row r="149" spans="1:20">
      <c r="A149" s="252"/>
      <c r="B149" s="163"/>
      <c r="C149" s="253"/>
      <c r="D149" s="253"/>
      <c r="E149" s="254"/>
      <c r="F149" s="254"/>
      <c r="H149" s="189"/>
      <c r="J149" s="190"/>
      <c r="N149" s="187"/>
      <c r="P149" s="255"/>
      <c r="R149" s="191" t="s">
        <v>189</v>
      </c>
      <c r="S149" s="191" t="s">
        <v>134</v>
      </c>
      <c r="T149" s="191" t="s">
        <v>11</v>
      </c>
    </row>
    <row r="150" spans="1:20">
      <c r="P150" s="255"/>
      <c r="R150" s="197">
        <v>191</v>
      </c>
      <c r="S150" s="198" t="str">
        <f>L144</f>
        <v>Buczny Władysław</v>
      </c>
      <c r="T150" s="198" t="str">
        <f>L146</f>
        <v>Szatkowski Ryszard</v>
      </c>
    </row>
    <row r="151" spans="1:20" s="163" customFormat="1" ht="43.5" customHeight="1">
      <c r="A151" s="162"/>
      <c r="B151" s="162"/>
      <c r="C151" s="345" t="str">
        <f>IF(info!C3="","",CONCATENATE(info!C3,", ",info!C4," ",info!C5))</f>
        <v>64. Mistrzostwa Polski Kolejarzy, Suchedniów 21-23.04.2023r.</v>
      </c>
      <c r="D151" s="345"/>
      <c r="E151" s="345"/>
      <c r="F151" s="345"/>
      <c r="G151" s="345"/>
      <c r="H151" s="345"/>
      <c r="I151" s="345"/>
      <c r="J151" s="345"/>
      <c r="K151" s="345"/>
      <c r="L151" s="345"/>
      <c r="M151" s="345"/>
      <c r="N151" s="345"/>
      <c r="O151" s="345"/>
      <c r="P151" s="345"/>
    </row>
    <row r="152" spans="1:20" s="163" customFormat="1" ht="21" customHeight="1">
      <c r="B152" s="164"/>
    </row>
    <row r="153" spans="1:20" s="258" customFormat="1" ht="28.5" customHeight="1">
      <c r="A153" s="358" t="str">
        <f>CONCATENATE(IF(info!C8="","",info!C8))</f>
        <v>M5</v>
      </c>
      <c r="B153" s="358"/>
      <c r="C153" s="358"/>
      <c r="D153" s="358"/>
      <c r="E153" s="358"/>
      <c r="F153" s="358"/>
      <c r="G153" s="358"/>
      <c r="H153" s="358"/>
      <c r="I153" s="358"/>
      <c r="J153" s="358"/>
      <c r="K153" s="358"/>
      <c r="L153" s="358"/>
      <c r="M153" s="358"/>
      <c r="N153" s="358"/>
      <c r="O153" s="358"/>
      <c r="P153" s="358"/>
    </row>
    <row r="154" spans="1:20" s="258" customFormat="1" ht="19.5" customHeight="1">
      <c r="A154" s="361" t="s">
        <v>229</v>
      </c>
      <c r="B154" s="361"/>
      <c r="C154" s="361"/>
      <c r="D154" s="361"/>
      <c r="E154" s="361"/>
      <c r="F154" s="361"/>
      <c r="G154" s="361"/>
      <c r="H154" s="361"/>
      <c r="I154" s="361"/>
      <c r="J154" s="361"/>
      <c r="K154" s="361"/>
      <c r="L154" s="361"/>
      <c r="M154" s="361"/>
      <c r="N154" s="361"/>
      <c r="O154" s="361"/>
      <c r="P154" s="361"/>
    </row>
    <row r="155" spans="1:20" s="163" customFormat="1" ht="20.100000000000001" customHeight="1">
      <c r="A155" s="167"/>
      <c r="B155" s="168"/>
      <c r="C155" s="168"/>
      <c r="D155" s="169"/>
      <c r="E155" s="170"/>
      <c r="F155" s="168"/>
      <c r="G155" s="167"/>
      <c r="H155" s="170"/>
      <c r="I155" s="168"/>
      <c r="J155" s="167"/>
      <c r="K155" s="170"/>
      <c r="L155" s="168"/>
      <c r="M155" s="168"/>
      <c r="N155" s="170"/>
      <c r="O155" s="168"/>
      <c r="P155" s="168"/>
    </row>
    <row r="156" spans="1:20" s="163" customFormat="1" ht="20.100000000000001" customHeight="1">
      <c r="A156" s="164"/>
      <c r="B156" s="346" t="s">
        <v>255</v>
      </c>
      <c r="C156" s="346"/>
      <c r="D156" s="346"/>
      <c r="E156" s="346" t="s">
        <v>223</v>
      </c>
      <c r="F156" s="346"/>
      <c r="G156" s="346"/>
      <c r="H156" s="346" t="s">
        <v>224</v>
      </c>
      <c r="I156" s="346"/>
      <c r="J156" s="346"/>
    </row>
    <row r="157" spans="1:20" s="163" customFormat="1" ht="20.100000000000001" customHeight="1">
      <c r="A157" s="167"/>
      <c r="B157" s="259"/>
      <c r="C157" s="259"/>
      <c r="D157" s="260"/>
      <c r="E157" s="170"/>
      <c r="F157" s="261"/>
      <c r="G157" s="262"/>
      <c r="H157" s="210"/>
      <c r="I157" s="211"/>
      <c r="J157" s="211"/>
    </row>
    <row r="158" spans="1:20" ht="20.100000000000001" customHeight="1">
      <c r="A158" s="263" t="s">
        <v>140</v>
      </c>
      <c r="B158" s="182"/>
      <c r="C158" s="356" t="str">
        <f>IF(N90=2,L86,IF(N90=1,L91," "))</f>
        <v>Wołowiec Ryszard</v>
      </c>
      <c r="D158" s="357"/>
      <c r="E158" s="202">
        <v>1</v>
      </c>
      <c r="F158" s="354" t="s">
        <v>352</v>
      </c>
      <c r="G158" s="354"/>
      <c r="H158" s="217"/>
      <c r="I158" s="306"/>
      <c r="J158" s="306"/>
      <c r="K158" s="187"/>
      <c r="M158" s="187"/>
      <c r="N158" s="187"/>
      <c r="P158" s="187"/>
      <c r="R158" s="191" t="s">
        <v>132</v>
      </c>
      <c r="S158" s="191" t="s">
        <v>134</v>
      </c>
      <c r="T158" s="191" t="s">
        <v>11</v>
      </c>
    </row>
    <row r="159" spans="1:20" ht="20.100000000000001" customHeight="1">
      <c r="A159" s="192"/>
      <c r="C159" s="200">
        <v>1</v>
      </c>
      <c r="D159" s="311" t="s">
        <v>182</v>
      </c>
      <c r="E159" s="196"/>
      <c r="F159" s="356" t="str">
        <f>IF(E158=1,C158,IF(E158=2,C160," "))</f>
        <v>Wołowiec Ryszard</v>
      </c>
      <c r="G159" s="357"/>
      <c r="H159" s="217"/>
      <c r="I159" s="245"/>
      <c r="J159" s="310"/>
      <c r="K159" s="187"/>
      <c r="M159" s="187"/>
      <c r="N159" s="187"/>
      <c r="P159" s="187"/>
      <c r="R159" s="197">
        <v>201</v>
      </c>
      <c r="S159" s="198" t="str">
        <f>C158</f>
        <v>Wołowiec Ryszard</v>
      </c>
      <c r="T159" s="198" t="str">
        <f>C160</f>
        <v>Jasnowski Dariusz</v>
      </c>
    </row>
    <row r="160" spans="1:20" ht="20.100000000000001" customHeight="1">
      <c r="A160" s="263" t="s">
        <v>141</v>
      </c>
      <c r="B160" s="199"/>
      <c r="C160" s="347" t="str">
        <f>IF(N100=2,L96,IF(N100=1,L101," "))</f>
        <v>Jasnowski Dariusz</v>
      </c>
      <c r="D160" s="348"/>
      <c r="E160" s="227"/>
      <c r="F160" s="245"/>
      <c r="G160" s="246"/>
      <c r="H160" s="217"/>
      <c r="I160" s="245"/>
      <c r="J160" s="230"/>
      <c r="K160" s="187"/>
      <c r="M160" s="187"/>
      <c r="N160" s="187"/>
      <c r="P160" s="187"/>
      <c r="R160" s="197">
        <v>202</v>
      </c>
      <c r="S160" s="198" t="str">
        <f>C162</f>
        <v>Piechnik Henryk</v>
      </c>
      <c r="T160" s="198" t="str">
        <f>C164</f>
        <v xml:space="preserve">Brożyński Marek </v>
      </c>
    </row>
    <row r="161" spans="1:21" ht="20.100000000000001" customHeight="1">
      <c r="A161" s="240"/>
      <c r="B161" s="279"/>
      <c r="C161" s="245"/>
      <c r="D161" s="310"/>
      <c r="E161" s="210"/>
      <c r="F161" s="211">
        <v>7</v>
      </c>
      <c r="G161" s="226"/>
      <c r="H161" s="209"/>
      <c r="I161" s="366" t="str">
        <f>IF(H162=1,F159,IF(H162=2,F163," "))</f>
        <v>Piechnik Henryk</v>
      </c>
      <c r="J161" s="366"/>
      <c r="K161" s="187"/>
      <c r="M161" s="187"/>
      <c r="N161" s="187"/>
      <c r="P161" s="187"/>
    </row>
    <row r="162" spans="1:21" ht="20.100000000000001" customHeight="1">
      <c r="A162" s="263" t="s">
        <v>142</v>
      </c>
      <c r="B162" s="312"/>
      <c r="C162" s="356" t="str">
        <f>IF(N110=2,L106,IF(N110=1,L111," "))</f>
        <v>Piechnik Henryk</v>
      </c>
      <c r="D162" s="357"/>
      <c r="E162" s="217"/>
      <c r="F162" s="306"/>
      <c r="G162" s="313"/>
      <c r="H162" s="314">
        <v>2</v>
      </c>
      <c r="I162" s="383" t="s">
        <v>352</v>
      </c>
      <c r="J162" s="309"/>
      <c r="K162" s="210"/>
      <c r="L162" s="211"/>
      <c r="M162" s="211"/>
      <c r="N162" s="223"/>
      <c r="O162" s="245"/>
      <c r="P162" s="225"/>
    </row>
    <row r="163" spans="1:21" ht="20.100000000000001" customHeight="1">
      <c r="A163" s="192"/>
      <c r="C163" s="200">
        <v>7</v>
      </c>
      <c r="D163" s="311" t="s">
        <v>183</v>
      </c>
      <c r="E163" s="271"/>
      <c r="F163" s="366" t="str">
        <f>IF(E164=1,C162,IF(E164=2,C164," "))</f>
        <v>Piechnik Henryk</v>
      </c>
      <c r="G163" s="367"/>
      <c r="H163" s="217"/>
      <c r="I163" s="245"/>
      <c r="J163" s="230"/>
      <c r="K163" s="223"/>
      <c r="L163" s="306"/>
      <c r="M163" s="306"/>
      <c r="N163" s="223"/>
      <c r="O163" s="245"/>
      <c r="P163" s="225"/>
      <c r="R163" s="191" t="s">
        <v>190</v>
      </c>
      <c r="S163" s="191" t="s">
        <v>134</v>
      </c>
      <c r="T163" s="191" t="s">
        <v>11</v>
      </c>
    </row>
    <row r="164" spans="1:21" ht="20.100000000000001" customHeight="1">
      <c r="A164" s="263" t="s">
        <v>143</v>
      </c>
      <c r="B164" s="199"/>
      <c r="C164" s="347" t="str">
        <f>IF(N120=2,L116,IF(N120=1,L121," "))</f>
        <v xml:space="preserve">Brożyński Marek </v>
      </c>
      <c r="D164" s="348"/>
      <c r="E164" s="307">
        <v>1</v>
      </c>
      <c r="F164" s="383" t="s">
        <v>352</v>
      </c>
      <c r="G164" s="309"/>
      <c r="H164" s="210"/>
      <c r="I164" s="250"/>
      <c r="J164" s="250"/>
      <c r="K164" s="213"/>
      <c r="L164" s="211"/>
      <c r="M164" s="211"/>
      <c r="N164" s="210"/>
      <c r="O164" s="211"/>
      <c r="P164" s="211"/>
      <c r="R164" s="197">
        <v>211</v>
      </c>
      <c r="S164" s="198" t="str">
        <f>F159</f>
        <v>Wołowiec Ryszard</v>
      </c>
      <c r="T164" s="198" t="str">
        <f>F163</f>
        <v>Piechnik Henryk</v>
      </c>
    </row>
    <row r="165" spans="1:21" ht="20.100000000000001" customHeight="1">
      <c r="A165" s="187"/>
      <c r="B165" s="187"/>
      <c r="D165" s="187"/>
      <c r="E165" s="187"/>
      <c r="G165" s="187"/>
      <c r="H165" s="187"/>
      <c r="J165" s="187"/>
      <c r="K165" s="223"/>
      <c r="L165" s="273"/>
      <c r="M165" s="276"/>
      <c r="N165" s="223"/>
      <c r="O165" s="251"/>
      <c r="P165" s="225"/>
    </row>
    <row r="166" spans="1:21" ht="20.100000000000001" customHeight="1">
      <c r="A166" s="187"/>
      <c r="B166" s="187"/>
      <c r="D166" s="187"/>
      <c r="E166" s="187"/>
      <c r="G166" s="187"/>
      <c r="H166" s="187"/>
      <c r="J166" s="187"/>
      <c r="K166" s="213"/>
      <c r="L166" s="211"/>
      <c r="M166" s="211"/>
      <c r="N166" s="223"/>
      <c r="O166" s="276"/>
      <c r="P166" s="276"/>
    </row>
    <row r="167" spans="1:21" ht="20.100000000000001" customHeight="1">
      <c r="A167" s="164"/>
      <c r="B167" s="346" t="s">
        <v>225</v>
      </c>
      <c r="C167" s="346"/>
      <c r="D167" s="346"/>
      <c r="E167" s="346" t="s">
        <v>226</v>
      </c>
      <c r="F167" s="346"/>
      <c r="G167" s="346"/>
      <c r="H167" s="217"/>
      <c r="I167" s="306"/>
      <c r="J167" s="306"/>
      <c r="K167" s="213"/>
      <c r="L167" s="211"/>
      <c r="M167" s="211"/>
      <c r="N167" s="223"/>
      <c r="O167" s="276"/>
      <c r="P167" s="276"/>
      <c r="R167" s="191" t="s">
        <v>191</v>
      </c>
      <c r="S167" s="191" t="s">
        <v>134</v>
      </c>
      <c r="T167" s="191" t="s">
        <v>11</v>
      </c>
    </row>
    <row r="168" spans="1:21" ht="20.100000000000001" customHeight="1">
      <c r="A168" s="167"/>
      <c r="B168" s="259"/>
      <c r="C168" s="259"/>
      <c r="D168" s="260"/>
      <c r="E168" s="170"/>
      <c r="F168" s="261"/>
      <c r="G168" s="262"/>
      <c r="H168" s="170"/>
      <c r="I168" s="168"/>
      <c r="J168" s="310"/>
      <c r="K168" s="210"/>
      <c r="L168" s="211"/>
      <c r="M168" s="211"/>
      <c r="N168" s="223"/>
      <c r="O168" s="245"/>
      <c r="P168" s="225"/>
      <c r="R168" s="197">
        <v>221</v>
      </c>
      <c r="S168" s="198" t="str">
        <f>C169</f>
        <v>Jasnowski Dariusz</v>
      </c>
      <c r="T168" s="198" t="str">
        <f>C171</f>
        <v xml:space="preserve">Brożyński Marek </v>
      </c>
    </row>
    <row r="169" spans="1:21" ht="20.100000000000001" customHeight="1">
      <c r="A169" s="263" t="s">
        <v>182</v>
      </c>
      <c r="B169" s="182"/>
      <c r="C169" s="356" t="str">
        <f>IF(E158=2,C158,IF(E158=1,C160," "))</f>
        <v>Jasnowski Dariusz</v>
      </c>
      <c r="D169" s="368"/>
      <c r="E169" s="217"/>
      <c r="F169" s="306"/>
      <c r="G169" s="306"/>
      <c r="H169" s="217"/>
      <c r="I169" s="245"/>
      <c r="J169" s="230"/>
      <c r="K169" s="223"/>
      <c r="L169" s="245"/>
      <c r="M169" s="225"/>
      <c r="N169" s="223"/>
      <c r="O169" s="245"/>
      <c r="P169" s="225"/>
      <c r="R169" s="282"/>
      <c r="S169" s="282"/>
      <c r="T169" s="282"/>
    </row>
    <row r="170" spans="1:21" ht="20.100000000000001" customHeight="1">
      <c r="A170" s="192"/>
      <c r="C170" s="200">
        <v>7</v>
      </c>
      <c r="D170" s="305"/>
      <c r="E170" s="271"/>
      <c r="F170" s="366" t="str">
        <f>IF(E171=1,C169,IF(E171=2,C171," "))</f>
        <v xml:space="preserve">Brożyński Marek </v>
      </c>
      <c r="G170" s="366"/>
      <c r="H170" s="217"/>
      <c r="I170" s="306"/>
      <c r="J170" s="306"/>
      <c r="K170" s="223"/>
      <c r="L170" s="245"/>
      <c r="M170" s="225"/>
      <c r="N170" s="223"/>
      <c r="O170" s="245"/>
      <c r="P170" s="225"/>
      <c r="R170" s="283"/>
      <c r="S170" s="284"/>
      <c r="T170" s="284"/>
    </row>
    <row r="171" spans="1:21" ht="20.100000000000001" customHeight="1">
      <c r="A171" s="263" t="s">
        <v>183</v>
      </c>
      <c r="B171" s="199"/>
      <c r="C171" s="347" t="str">
        <f>IF(E164=2,C162,IF(E164=1,C164," "))</f>
        <v xml:space="preserve">Brożyński Marek </v>
      </c>
      <c r="D171" s="369"/>
      <c r="E171" s="307">
        <v>2</v>
      </c>
      <c r="F171" s="383" t="s">
        <v>352</v>
      </c>
      <c r="G171" s="309"/>
      <c r="H171" s="210"/>
      <c r="I171" s="211"/>
      <c r="J171" s="211"/>
      <c r="K171" s="223"/>
      <c r="L171" s="245"/>
      <c r="M171" s="225"/>
      <c r="N171" s="213"/>
      <c r="O171" s="211"/>
      <c r="P171" s="211"/>
      <c r="R171" s="283"/>
      <c r="S171" s="284"/>
      <c r="T171" s="284"/>
    </row>
    <row r="172" spans="1:21" ht="20.100000000000001" customHeight="1">
      <c r="A172" s="192"/>
      <c r="B172" s="265"/>
      <c r="C172" s="200"/>
      <c r="D172" s="310"/>
      <c r="E172" s="210"/>
      <c r="F172" s="211"/>
      <c r="G172" s="211"/>
      <c r="H172" s="217"/>
      <c r="I172" s="245"/>
      <c r="J172" s="230"/>
      <c r="K172" s="223"/>
      <c r="L172" s="245"/>
      <c r="M172" s="225"/>
      <c r="N172" s="223"/>
      <c r="O172" s="245"/>
      <c r="P172" s="225"/>
      <c r="R172" s="283"/>
      <c r="S172" s="284"/>
      <c r="T172" s="284"/>
    </row>
    <row r="173" spans="1:21" ht="20.100000000000001" customHeight="1">
      <c r="A173" s="287"/>
      <c r="B173" s="249"/>
      <c r="C173" s="211"/>
      <c r="D173" s="211"/>
      <c r="E173" s="217"/>
      <c r="F173" s="306"/>
      <c r="G173" s="306"/>
      <c r="H173" s="217"/>
      <c r="I173" s="245"/>
      <c r="J173" s="230"/>
      <c r="K173" s="223"/>
      <c r="L173" s="306"/>
      <c r="M173" s="306"/>
      <c r="N173" s="223"/>
      <c r="O173" s="245"/>
      <c r="P173" s="225"/>
      <c r="R173" s="283"/>
      <c r="S173" s="284"/>
      <c r="T173" s="284"/>
    </row>
    <row r="174" spans="1:21" ht="20.100000000000001" customHeight="1">
      <c r="A174" s="164"/>
      <c r="B174" s="346" t="s">
        <v>256</v>
      </c>
      <c r="C174" s="346"/>
      <c r="D174" s="346"/>
      <c r="E174" s="346" t="s">
        <v>227</v>
      </c>
      <c r="F174" s="346"/>
      <c r="G174" s="346"/>
      <c r="H174" s="346" t="s">
        <v>228</v>
      </c>
      <c r="I174" s="346"/>
      <c r="J174" s="346"/>
      <c r="K174" s="213"/>
      <c r="L174" s="211"/>
      <c r="M174" s="211"/>
      <c r="N174" s="210"/>
      <c r="O174" s="211"/>
      <c r="P174" s="211"/>
      <c r="R174" s="283"/>
      <c r="S174" s="284"/>
      <c r="T174" s="284"/>
    </row>
    <row r="175" spans="1:21" ht="20.100000000000001" customHeight="1">
      <c r="A175" s="167"/>
      <c r="B175" s="259"/>
      <c r="C175" s="259"/>
      <c r="D175" s="260"/>
      <c r="E175" s="170"/>
      <c r="F175" s="261"/>
      <c r="G175" s="262"/>
      <c r="H175" s="210"/>
      <c r="I175" s="211"/>
      <c r="J175" s="211"/>
      <c r="K175" s="223"/>
      <c r="L175" s="273"/>
      <c r="M175" s="276"/>
      <c r="N175" s="223"/>
      <c r="O175" s="276"/>
      <c r="P175" s="276"/>
      <c r="R175" s="283"/>
      <c r="S175" s="284"/>
      <c r="T175" s="284"/>
    </row>
    <row r="176" spans="1:21" s="163" customFormat="1" ht="20.100000000000001" customHeight="1">
      <c r="A176" s="263" t="s">
        <v>144</v>
      </c>
      <c r="B176" s="182"/>
      <c r="C176" s="356" t="str">
        <f>IF(K87=2,I84,IF(K87=1,I89," "))</f>
        <v>Bartczak Henryk</v>
      </c>
      <c r="D176" s="368"/>
      <c r="E176" s="202">
        <v>1</v>
      </c>
      <c r="F176" s="354" t="s">
        <v>352</v>
      </c>
      <c r="G176" s="354"/>
      <c r="H176" s="217"/>
      <c r="I176" s="306"/>
      <c r="J176" s="306"/>
      <c r="K176" s="213"/>
      <c r="L176" s="211"/>
      <c r="M176" s="211"/>
      <c r="N176" s="223"/>
      <c r="O176" s="276"/>
      <c r="P176" s="276"/>
      <c r="R176" s="191" t="s">
        <v>132</v>
      </c>
      <c r="S176" s="191" t="s">
        <v>134</v>
      </c>
      <c r="T176" s="191" t="s">
        <v>11</v>
      </c>
      <c r="U176" s="285"/>
    </row>
    <row r="177" spans="1:21" ht="20.100000000000001" customHeight="1">
      <c r="A177" s="192"/>
      <c r="C177" s="200">
        <v>13</v>
      </c>
      <c r="D177" s="311" t="s">
        <v>156</v>
      </c>
      <c r="E177" s="196"/>
      <c r="F177" s="356" t="str">
        <f>IF(E176=1,C176,IF(E176=2,C178," "))</f>
        <v>Bartczak Henryk</v>
      </c>
      <c r="G177" s="357"/>
      <c r="H177" s="217"/>
      <c r="I177" s="245"/>
      <c r="J177" s="310"/>
      <c r="K177" s="210"/>
      <c r="L177" s="211"/>
      <c r="M177" s="211"/>
      <c r="N177" s="223"/>
      <c r="O177" s="245"/>
      <c r="P177" s="225"/>
      <c r="R177" s="197">
        <v>231</v>
      </c>
      <c r="S177" s="198" t="str">
        <f>C176</f>
        <v>Bartczak Henryk</v>
      </c>
      <c r="T177" s="198" t="str">
        <f>C178</f>
        <v>Handke Paweł</v>
      </c>
      <c r="U177" s="245"/>
    </row>
    <row r="178" spans="1:21" ht="20.100000000000001" customHeight="1">
      <c r="A178" s="263" t="s">
        <v>145</v>
      </c>
      <c r="B178" s="199"/>
      <c r="C178" s="347" t="str">
        <f>IF(K97=2,I94,IF(K97=1,I99," "))</f>
        <v>Handke Paweł</v>
      </c>
      <c r="D178" s="369"/>
      <c r="E178" s="227"/>
      <c r="F178" s="245"/>
      <c r="G178" s="246"/>
      <c r="H178" s="217"/>
      <c r="I178" s="245"/>
      <c r="J178" s="230"/>
      <c r="K178" s="223"/>
      <c r="L178" s="273"/>
      <c r="M178" s="276"/>
      <c r="N178" s="286"/>
      <c r="O178" s="245"/>
      <c r="P178" s="245"/>
      <c r="R178" s="197">
        <v>232</v>
      </c>
      <c r="S178" s="198" t="str">
        <f>C180</f>
        <v>Bednarowicz Stefan</v>
      </c>
      <c r="T178" s="198" t="str">
        <f>C182</f>
        <v>Lipa Janusz</v>
      </c>
      <c r="U178" s="245"/>
    </row>
    <row r="179" spans="1:21" ht="20.100000000000001" customHeight="1">
      <c r="A179" s="240"/>
      <c r="B179" s="279"/>
      <c r="C179" s="245"/>
      <c r="D179" s="310"/>
      <c r="E179" s="210"/>
      <c r="F179" s="211">
        <v>13</v>
      </c>
      <c r="G179" s="226"/>
      <c r="H179" s="209"/>
      <c r="I179" s="366" t="str">
        <f>IF(H180=1,F177,IF(H180=2,F181," "))</f>
        <v>Lipa Janusz</v>
      </c>
      <c r="J179" s="366"/>
      <c r="K179" s="213"/>
      <c r="L179" s="211"/>
      <c r="M179" s="211"/>
      <c r="N179" s="179"/>
      <c r="O179" s="167"/>
      <c r="P179" s="285"/>
      <c r="U179" s="245"/>
    </row>
    <row r="180" spans="1:21" ht="20.100000000000001" customHeight="1">
      <c r="A180" s="263" t="s">
        <v>146</v>
      </c>
      <c r="B180" s="312"/>
      <c r="C180" s="356" t="str">
        <f>IF(K107=2,I104,IF(K107=1,I109," "))</f>
        <v>Bednarowicz Stefan</v>
      </c>
      <c r="D180" s="368"/>
      <c r="E180" s="217"/>
      <c r="F180" s="306"/>
      <c r="G180" s="313"/>
      <c r="H180" s="314">
        <v>2</v>
      </c>
      <c r="I180" s="383" t="s">
        <v>352</v>
      </c>
      <c r="J180" s="309"/>
      <c r="K180" s="223"/>
      <c r="L180" s="276"/>
      <c r="M180" s="276"/>
      <c r="U180" s="245"/>
    </row>
    <row r="181" spans="1:21" ht="20.100000000000001" customHeight="1">
      <c r="A181" s="192"/>
      <c r="C181" s="200">
        <v>9</v>
      </c>
      <c r="D181" s="311" t="s">
        <v>157</v>
      </c>
      <c r="E181" s="271"/>
      <c r="F181" s="366" t="str">
        <f>IF(E182=1,C180,IF(E182=2,C182," "))</f>
        <v>Lipa Janusz</v>
      </c>
      <c r="G181" s="367"/>
      <c r="H181" s="217"/>
      <c r="I181" s="245"/>
      <c r="J181" s="230"/>
      <c r="K181" s="223"/>
      <c r="L181" s="245"/>
      <c r="M181" s="225"/>
      <c r="N181" s="223"/>
      <c r="O181" s="245"/>
      <c r="P181" s="225"/>
      <c r="R181" s="191" t="s">
        <v>192</v>
      </c>
      <c r="S181" s="191" t="s">
        <v>134</v>
      </c>
      <c r="T181" s="191" t="s">
        <v>11</v>
      </c>
      <c r="U181" s="245"/>
    </row>
    <row r="182" spans="1:21" ht="20.100000000000001" customHeight="1">
      <c r="A182" s="263" t="s">
        <v>147</v>
      </c>
      <c r="B182" s="199"/>
      <c r="C182" s="347" t="str">
        <f>IF(K117=2,I114,IF(K117=1,I119," "))</f>
        <v>Lipa Janusz</v>
      </c>
      <c r="D182" s="369"/>
      <c r="E182" s="307">
        <v>2</v>
      </c>
      <c r="F182" s="383" t="s">
        <v>352</v>
      </c>
      <c r="G182" s="309"/>
      <c r="H182" s="210"/>
      <c r="I182" s="250"/>
      <c r="J182" s="250"/>
      <c r="K182" s="210"/>
      <c r="L182" s="211"/>
      <c r="M182" s="211"/>
      <c r="N182" s="210"/>
      <c r="O182" s="211"/>
      <c r="P182" s="211"/>
      <c r="R182" s="197">
        <v>241</v>
      </c>
      <c r="S182" s="198" t="str">
        <f>F177</f>
        <v>Bartczak Henryk</v>
      </c>
      <c r="T182" s="198" t="str">
        <f>F181</f>
        <v>Lipa Janusz</v>
      </c>
      <c r="U182" s="245"/>
    </row>
    <row r="183" spans="1:21" ht="20.100000000000001" customHeight="1">
      <c r="A183" s="287"/>
      <c r="B183" s="249"/>
      <c r="C183" s="211"/>
      <c r="D183" s="211"/>
      <c r="E183" s="217"/>
      <c r="F183" s="306"/>
      <c r="G183" s="306"/>
      <c r="H183" s="217"/>
      <c r="I183" s="245"/>
      <c r="J183" s="230"/>
      <c r="K183" s="223"/>
      <c r="L183" s="306"/>
      <c r="M183" s="306"/>
      <c r="N183" s="223"/>
      <c r="O183" s="251"/>
      <c r="P183" s="225"/>
      <c r="U183" s="245"/>
    </row>
    <row r="184" spans="1:21" ht="20.100000000000001" customHeight="1">
      <c r="A184" s="240"/>
      <c r="B184" s="279"/>
      <c r="C184" s="245"/>
      <c r="D184" s="310"/>
      <c r="E184" s="210"/>
      <c r="F184" s="211"/>
      <c r="G184" s="211"/>
      <c r="H184" s="217"/>
      <c r="I184" s="245"/>
      <c r="J184" s="230"/>
      <c r="K184" s="213"/>
      <c r="L184" s="211"/>
      <c r="M184" s="211"/>
      <c r="N184" s="223"/>
      <c r="O184" s="276"/>
      <c r="P184" s="276"/>
      <c r="U184" s="245"/>
    </row>
    <row r="185" spans="1:21" ht="20.100000000000001" customHeight="1">
      <c r="A185" s="164"/>
      <c r="B185" s="346" t="s">
        <v>231</v>
      </c>
      <c r="C185" s="346"/>
      <c r="D185" s="346"/>
      <c r="E185" s="346" t="s">
        <v>232</v>
      </c>
      <c r="F185" s="346"/>
      <c r="G185" s="346"/>
      <c r="H185" s="217"/>
      <c r="I185" s="306"/>
      <c r="J185" s="306"/>
      <c r="K185" s="213"/>
      <c r="L185" s="211"/>
      <c r="M185" s="211"/>
      <c r="N185" s="223"/>
      <c r="O185" s="276"/>
      <c r="P185" s="276"/>
      <c r="R185" s="191" t="s">
        <v>193</v>
      </c>
      <c r="S185" s="247" t="s">
        <v>134</v>
      </c>
      <c r="T185" s="247" t="s">
        <v>11</v>
      </c>
      <c r="U185" s="245"/>
    </row>
    <row r="186" spans="1:21" ht="20.100000000000001" customHeight="1">
      <c r="A186" s="167"/>
      <c r="B186" s="259"/>
      <c r="C186" s="259"/>
      <c r="D186" s="260"/>
      <c r="E186" s="170"/>
      <c r="F186" s="261"/>
      <c r="G186" s="262"/>
      <c r="H186" s="170"/>
      <c r="I186" s="168"/>
      <c r="J186" s="310"/>
      <c r="K186" s="210"/>
      <c r="L186" s="211"/>
      <c r="M186" s="211"/>
      <c r="N186" s="223"/>
      <c r="O186" s="245"/>
      <c r="P186" s="225"/>
      <c r="R186" s="197">
        <v>242</v>
      </c>
      <c r="S186" s="198" t="str">
        <f>C187</f>
        <v>Handke Paweł</v>
      </c>
      <c r="T186" s="198" t="str">
        <f>C189</f>
        <v>Bednarowicz Stefan</v>
      </c>
      <c r="U186" s="245"/>
    </row>
    <row r="187" spans="1:21" ht="20.100000000000001" customHeight="1">
      <c r="A187" s="263" t="s">
        <v>156</v>
      </c>
      <c r="B187" s="182"/>
      <c r="C187" s="356" t="str">
        <f>IF(E176=2,C176,IF(E176=1,C178," "))</f>
        <v>Handke Paweł</v>
      </c>
      <c r="D187" s="368"/>
      <c r="E187" s="217"/>
      <c r="F187" s="306"/>
      <c r="G187" s="306"/>
      <c r="H187" s="217"/>
      <c r="I187" s="245"/>
      <c r="J187" s="230"/>
      <c r="K187" s="223"/>
      <c r="L187" s="245"/>
      <c r="M187" s="225"/>
      <c r="N187" s="223"/>
      <c r="O187" s="245"/>
      <c r="P187" s="225"/>
      <c r="R187" s="283"/>
      <c r="S187" s="284"/>
      <c r="T187" s="284"/>
      <c r="U187" s="245"/>
    </row>
    <row r="188" spans="1:21" ht="20.100000000000001" customHeight="1">
      <c r="A188" s="192"/>
      <c r="C188" s="200">
        <v>5</v>
      </c>
      <c r="D188" s="305"/>
      <c r="E188" s="271"/>
      <c r="F188" s="366" t="str">
        <f>IF(E189=1,C187,IF(E189=2,C189," "))</f>
        <v>Bednarowicz Stefan</v>
      </c>
      <c r="G188" s="366"/>
      <c r="H188" s="217"/>
      <c r="I188" s="306"/>
      <c r="J188" s="306"/>
      <c r="K188" s="223"/>
      <c r="L188" s="245"/>
      <c r="M188" s="225"/>
      <c r="N188" s="223"/>
      <c r="O188" s="245"/>
      <c r="P188" s="225"/>
      <c r="R188" s="283"/>
      <c r="S188" s="284"/>
      <c r="T188" s="284"/>
      <c r="U188" s="245"/>
    </row>
    <row r="189" spans="1:21" ht="20.100000000000001" customHeight="1">
      <c r="A189" s="263" t="s">
        <v>157</v>
      </c>
      <c r="B189" s="199"/>
      <c r="C189" s="347" t="str">
        <f>IF(E182=2,C180,IF(E182=1,C182," "))</f>
        <v>Bednarowicz Stefan</v>
      </c>
      <c r="D189" s="369"/>
      <c r="E189" s="307">
        <v>2</v>
      </c>
      <c r="F189" s="383" t="s">
        <v>352</v>
      </c>
      <c r="G189" s="309"/>
      <c r="H189" s="210"/>
      <c r="I189" s="211"/>
      <c r="J189" s="211"/>
      <c r="K189" s="223"/>
      <c r="L189" s="245"/>
      <c r="M189" s="225"/>
      <c r="N189" s="213"/>
      <c r="O189" s="211"/>
      <c r="P189" s="211"/>
      <c r="R189" s="283"/>
      <c r="S189" s="284"/>
      <c r="T189" s="284"/>
      <c r="U189" s="245"/>
    </row>
    <row r="190" spans="1:21" ht="20.100000000000001" customHeight="1">
      <c r="A190" s="240"/>
      <c r="B190" s="315"/>
      <c r="C190" s="315"/>
      <c r="D190" s="315"/>
      <c r="E190" s="237"/>
      <c r="F190" s="237"/>
      <c r="G190" s="237"/>
      <c r="H190" s="346"/>
      <c r="I190" s="346"/>
      <c r="J190" s="346"/>
      <c r="K190" s="346"/>
      <c r="L190" s="346"/>
      <c r="M190" s="346"/>
      <c r="N190" s="223"/>
      <c r="O190" s="245"/>
      <c r="P190" s="225"/>
      <c r="R190" s="245"/>
      <c r="S190" s="245"/>
      <c r="T190" s="245"/>
      <c r="U190" s="245"/>
    </row>
    <row r="191" spans="1:21" ht="20.100000000000001" customHeight="1">
      <c r="A191" s="240"/>
      <c r="B191" s="217"/>
      <c r="C191" s="251"/>
      <c r="D191" s="251"/>
      <c r="E191" s="223"/>
      <c r="F191" s="245"/>
      <c r="G191" s="225"/>
      <c r="H191" s="223"/>
      <c r="I191" s="245"/>
      <c r="J191" s="225"/>
      <c r="K191" s="245"/>
      <c r="L191" s="245"/>
      <c r="M191" s="245"/>
      <c r="N191" s="223"/>
      <c r="O191" s="245"/>
      <c r="P191" s="225"/>
      <c r="R191" s="245"/>
      <c r="S191" s="245"/>
      <c r="T191" s="245"/>
      <c r="U191" s="245"/>
    </row>
    <row r="192" spans="1:21" ht="20.100000000000001" customHeight="1">
      <c r="A192" s="164"/>
      <c r="B192" s="346" t="s">
        <v>254</v>
      </c>
      <c r="C192" s="346"/>
      <c r="D192" s="346"/>
      <c r="E192" s="346" t="s">
        <v>56</v>
      </c>
      <c r="F192" s="346"/>
      <c r="G192" s="346"/>
      <c r="H192" s="346" t="s">
        <v>233</v>
      </c>
      <c r="I192" s="346"/>
      <c r="J192" s="346"/>
      <c r="K192" s="346" t="s">
        <v>234</v>
      </c>
      <c r="L192" s="346"/>
      <c r="M192" s="346"/>
      <c r="N192" s="210"/>
      <c r="O192" s="211"/>
      <c r="P192" s="211"/>
      <c r="R192" s="245"/>
      <c r="S192" s="245"/>
      <c r="T192" s="245"/>
      <c r="U192" s="245"/>
    </row>
    <row r="193" spans="1:21" ht="20.100000000000001" customHeight="1">
      <c r="A193" s="167"/>
      <c r="B193" s="259"/>
      <c r="C193" s="259"/>
      <c r="D193" s="260"/>
      <c r="E193" s="170"/>
      <c r="F193" s="261"/>
      <c r="G193" s="262"/>
      <c r="H193" s="210"/>
      <c r="I193" s="211"/>
      <c r="J193" s="211"/>
      <c r="K193" s="245"/>
      <c r="L193" s="245"/>
      <c r="M193" s="245"/>
      <c r="N193" s="223"/>
      <c r="O193" s="276"/>
      <c r="P193" s="276"/>
      <c r="R193" s="245"/>
      <c r="S193" s="245"/>
      <c r="T193" s="245"/>
      <c r="U193" s="245"/>
    </row>
    <row r="194" spans="1:21" ht="20.100000000000001" customHeight="1">
      <c r="A194" s="263" t="s">
        <v>148</v>
      </c>
      <c r="B194" s="182"/>
      <c r="C194" s="356" t="str">
        <f>IF(H83=2,F83,IF(H83=1,F85," "))</f>
        <v>Łodyga Maciej</v>
      </c>
      <c r="D194" s="368"/>
      <c r="E194" s="202">
        <v>1</v>
      </c>
      <c r="F194" s="354" t="s">
        <v>353</v>
      </c>
      <c r="G194" s="354"/>
      <c r="H194" s="217"/>
      <c r="I194" s="306"/>
      <c r="J194" s="306"/>
      <c r="K194" s="245"/>
      <c r="L194" s="245"/>
      <c r="M194" s="245"/>
      <c r="N194" s="223"/>
      <c r="O194" s="276"/>
      <c r="P194" s="276"/>
      <c r="R194" s="191" t="s">
        <v>132</v>
      </c>
      <c r="S194" s="191" t="s">
        <v>134</v>
      </c>
      <c r="T194" s="191" t="s">
        <v>11</v>
      </c>
      <c r="U194" s="245"/>
    </row>
    <row r="195" spans="1:21" s="163" customFormat="1" ht="20.100000000000001" customHeight="1">
      <c r="A195" s="192"/>
      <c r="B195" s="193"/>
      <c r="C195" s="200">
        <v>5</v>
      </c>
      <c r="D195" s="311" t="s">
        <v>158</v>
      </c>
      <c r="E195" s="196"/>
      <c r="F195" s="356" t="str">
        <f>IF(E194=1,C194,IF(E194=2,C196," "))</f>
        <v>Łodyga Maciej</v>
      </c>
      <c r="G195" s="357"/>
      <c r="H195" s="217"/>
      <c r="I195" s="245"/>
      <c r="J195" s="310"/>
      <c r="K195" s="245"/>
      <c r="L195" s="245"/>
      <c r="M195" s="245"/>
      <c r="N195" s="223"/>
      <c r="O195" s="245"/>
      <c r="P195" s="225"/>
      <c r="R195" s="197">
        <v>251</v>
      </c>
      <c r="S195" s="198" t="str">
        <f>C194</f>
        <v>Łodyga Maciej</v>
      </c>
      <c r="T195" s="198" t="str">
        <f>C196</f>
        <v>Bazewicz Wiesław</v>
      </c>
      <c r="U195" s="285"/>
    </row>
    <row r="196" spans="1:21" s="163" customFormat="1" ht="20.100000000000001" customHeight="1">
      <c r="A196" s="263" t="s">
        <v>149</v>
      </c>
      <c r="B196" s="199"/>
      <c r="C196" s="347" t="str">
        <f>IF(H90=2,F88,IF(H90=1,F90," "))</f>
        <v>Bazewicz Wiesław</v>
      </c>
      <c r="D196" s="369"/>
      <c r="E196" s="227"/>
      <c r="F196" s="245"/>
      <c r="G196" s="246"/>
      <c r="H196" s="217"/>
      <c r="I196" s="245"/>
      <c r="J196" s="230"/>
      <c r="K196" s="245"/>
      <c r="L196" s="245"/>
      <c r="M196" s="245"/>
      <c r="N196" s="286"/>
      <c r="O196" s="245"/>
      <c r="P196" s="245"/>
      <c r="R196" s="197">
        <v>252</v>
      </c>
      <c r="S196" s="198" t="str">
        <f>C198</f>
        <v>Kostrzewski Krzysztof</v>
      </c>
      <c r="T196" s="198" t="str">
        <f>C200</f>
        <v>Skałecki Bogdan</v>
      </c>
    </row>
    <row r="197" spans="1:21">
      <c r="A197" s="240"/>
      <c r="B197" s="279"/>
      <c r="C197" s="245"/>
      <c r="D197" s="310"/>
      <c r="E197" s="210"/>
      <c r="F197" s="211">
        <v>5</v>
      </c>
      <c r="G197" s="311" t="s">
        <v>162</v>
      </c>
      <c r="H197" s="209"/>
      <c r="I197" s="366" t="str">
        <f>IF(H198=1,F195,IF(H198=2,F199," "))</f>
        <v>Kostrzewski Krzysztof</v>
      </c>
      <c r="J197" s="366"/>
      <c r="K197" s="245"/>
      <c r="L197" s="245"/>
      <c r="M197" s="245"/>
      <c r="N197" s="179"/>
      <c r="O197" s="167"/>
      <c r="P197" s="285"/>
      <c r="R197" s="197">
        <v>253</v>
      </c>
      <c r="S197" s="198" t="str">
        <f>C202</f>
        <v>Ratajczak Janusz</v>
      </c>
      <c r="T197" s="198" t="str">
        <f>C204</f>
        <v>Kurek Ryszard</v>
      </c>
    </row>
    <row r="198" spans="1:21">
      <c r="A198" s="263" t="s">
        <v>150</v>
      </c>
      <c r="B198" s="312"/>
      <c r="C198" s="356" t="str">
        <f>IF(H93=2,F93,IF(H93=1,F95," "))</f>
        <v>Kostrzewski Krzysztof</v>
      </c>
      <c r="D198" s="368"/>
      <c r="E198" s="217"/>
      <c r="F198" s="306"/>
      <c r="G198" s="313"/>
      <c r="H198" s="314">
        <v>2</v>
      </c>
      <c r="I198" s="384" t="s">
        <v>353</v>
      </c>
      <c r="J198" s="317"/>
      <c r="K198" s="245"/>
      <c r="L198" s="245"/>
      <c r="M198" s="245"/>
      <c r="N198" s="237"/>
      <c r="O198" s="237"/>
      <c r="P198" s="237"/>
      <c r="R198" s="197">
        <v>254</v>
      </c>
      <c r="S198" s="198" t="str">
        <f>C206</f>
        <v>Ampuła Andrzej</v>
      </c>
      <c r="T198" s="198" t="str">
        <f>C208</f>
        <v>Kaszuba Ryszard</v>
      </c>
    </row>
    <row r="199" spans="1:21">
      <c r="A199" s="192"/>
      <c r="C199" s="200">
        <v>1</v>
      </c>
      <c r="D199" s="311" t="s">
        <v>159</v>
      </c>
      <c r="E199" s="271"/>
      <c r="F199" s="366" t="str">
        <f>IF(E200=1,C198,IF(E200=2,C200," "))</f>
        <v>Kostrzewski Krzysztof</v>
      </c>
      <c r="G199" s="367"/>
      <c r="H199" s="217"/>
      <c r="I199" s="245"/>
      <c r="J199" s="219"/>
      <c r="K199" s="245"/>
      <c r="L199" s="245"/>
      <c r="M199" s="245"/>
      <c r="N199" s="223"/>
      <c r="O199" s="245"/>
      <c r="P199" s="225"/>
    </row>
    <row r="200" spans="1:21">
      <c r="A200" s="263" t="s">
        <v>151</v>
      </c>
      <c r="B200" s="199"/>
      <c r="C200" s="347" t="str">
        <f>IF(H100=2,F98,IF(H100=1,F100," "))</f>
        <v>Skałecki Bogdan</v>
      </c>
      <c r="D200" s="369"/>
      <c r="E200" s="307">
        <v>1</v>
      </c>
      <c r="F200" s="383" t="s">
        <v>352</v>
      </c>
      <c r="G200" s="309"/>
      <c r="H200" s="210"/>
      <c r="I200" s="250"/>
      <c r="J200" s="318"/>
      <c r="K200" s="210"/>
      <c r="L200" s="364"/>
      <c r="M200" s="364"/>
      <c r="N200" s="223"/>
      <c r="O200" s="245"/>
      <c r="P200" s="225"/>
      <c r="R200" s="319"/>
      <c r="S200" s="319"/>
      <c r="T200" s="319"/>
      <c r="U200" s="319"/>
    </row>
    <row r="201" spans="1:21">
      <c r="A201" s="240"/>
      <c r="B201" s="210"/>
      <c r="C201" s="250"/>
      <c r="D201" s="250"/>
      <c r="E201" s="223"/>
      <c r="F201" s="245"/>
      <c r="G201" s="225"/>
      <c r="H201" s="223"/>
      <c r="I201" s="245"/>
      <c r="J201" s="224"/>
      <c r="K201" s="209"/>
      <c r="L201" s="366" t="str">
        <f>IF(K202=1,I197,IF(K202=2,I205," "))</f>
        <v>Ampuła Andrzej</v>
      </c>
      <c r="M201" s="366"/>
      <c r="N201" s="223"/>
      <c r="O201" s="245"/>
      <c r="P201" s="225"/>
      <c r="R201" s="191" t="s">
        <v>132</v>
      </c>
      <c r="S201" s="191" t="s">
        <v>134</v>
      </c>
      <c r="T201" s="191" t="s">
        <v>11</v>
      </c>
      <c r="U201" s="319"/>
    </row>
    <row r="202" spans="1:21">
      <c r="A202" s="263" t="s">
        <v>152</v>
      </c>
      <c r="B202" s="312"/>
      <c r="C202" s="356" t="str">
        <f>IF(H103=2,F103,IF(H103=1,F105," "))</f>
        <v>Ratajczak Janusz</v>
      </c>
      <c r="D202" s="357"/>
      <c r="E202" s="202">
        <v>1</v>
      </c>
      <c r="F202" s="354" t="s">
        <v>352</v>
      </c>
      <c r="G202" s="354"/>
      <c r="H202" s="217"/>
      <c r="I202" s="306" t="s">
        <v>354</v>
      </c>
      <c r="J202" s="313"/>
      <c r="K202" s="314">
        <v>2</v>
      </c>
      <c r="L202" s="384" t="s">
        <v>352</v>
      </c>
      <c r="M202" s="320"/>
      <c r="N202" s="223"/>
      <c r="O202" s="245"/>
      <c r="P202" s="225"/>
      <c r="R202" s="197">
        <v>261</v>
      </c>
      <c r="S202" s="198" t="str">
        <f>F195</f>
        <v>Łodyga Maciej</v>
      </c>
      <c r="T202" s="198" t="str">
        <f>F199</f>
        <v>Kostrzewski Krzysztof</v>
      </c>
      <c r="U202" s="319"/>
    </row>
    <row r="203" spans="1:21">
      <c r="A203" s="192"/>
      <c r="C203" s="200">
        <v>9</v>
      </c>
      <c r="D203" s="311" t="s">
        <v>160</v>
      </c>
      <c r="E203" s="196"/>
      <c r="F203" s="356" t="str">
        <f>IF(E202=1,C202,IF(E202=2,C204," "))</f>
        <v>Ratajczak Janusz</v>
      </c>
      <c r="G203" s="357"/>
      <c r="H203" s="217"/>
      <c r="I203" s="245"/>
      <c r="J203" s="305"/>
      <c r="K203" s="245"/>
      <c r="L203" s="245"/>
      <c r="M203" s="245"/>
      <c r="N203" s="223"/>
      <c r="O203" s="245"/>
      <c r="P203" s="225"/>
      <c r="R203" s="197">
        <v>262</v>
      </c>
      <c r="S203" s="198" t="str">
        <f>F203</f>
        <v>Ratajczak Janusz</v>
      </c>
      <c r="T203" s="198" t="str">
        <f>F207</f>
        <v>Ampuła Andrzej</v>
      </c>
      <c r="U203" s="319"/>
    </row>
    <row r="204" spans="1:21">
      <c r="A204" s="263" t="s">
        <v>153</v>
      </c>
      <c r="B204" s="199"/>
      <c r="C204" s="347" t="str">
        <f>IF(H110=2,F108,IF(H110=1,F110," "))</f>
        <v>Kurek Ryszard</v>
      </c>
      <c r="D204" s="348"/>
      <c r="E204" s="227"/>
      <c r="F204" s="245"/>
      <c r="G204" s="246"/>
      <c r="H204" s="217"/>
      <c r="I204" s="245"/>
      <c r="J204" s="219"/>
      <c r="K204" s="245"/>
      <c r="L204" s="245"/>
      <c r="M204" s="245"/>
      <c r="N204" s="223"/>
      <c r="O204" s="245"/>
      <c r="P204" s="225"/>
      <c r="R204" s="319"/>
      <c r="S204" s="319"/>
      <c r="T204" s="319"/>
      <c r="U204" s="319"/>
    </row>
    <row r="205" spans="1:21">
      <c r="A205" s="240"/>
      <c r="B205" s="279"/>
      <c r="C205" s="245"/>
      <c r="D205" s="310"/>
      <c r="E205" s="210"/>
      <c r="F205" s="211">
        <v>2</v>
      </c>
      <c r="G205" s="311" t="s">
        <v>163</v>
      </c>
      <c r="H205" s="209"/>
      <c r="I205" s="366" t="str">
        <f>IF(H206=1,F203,IF(H206=2,F207," "))</f>
        <v>Ampuła Andrzej</v>
      </c>
      <c r="J205" s="366"/>
      <c r="K205" s="321"/>
      <c r="L205" s="245"/>
      <c r="M205" s="245"/>
      <c r="N205" s="223"/>
      <c r="O205" s="245"/>
      <c r="P205" s="225"/>
      <c r="R205" s="319"/>
      <c r="S205" s="319"/>
      <c r="T205" s="319"/>
      <c r="U205" s="319"/>
    </row>
    <row r="206" spans="1:21">
      <c r="A206" s="263" t="s">
        <v>154</v>
      </c>
      <c r="B206" s="312"/>
      <c r="C206" s="356" t="str">
        <f>IF(H113=2,F113,IF(H113=1,F115," "))</f>
        <v>Ampuła Andrzej</v>
      </c>
      <c r="D206" s="357"/>
      <c r="E206" s="217"/>
      <c r="F206" s="306"/>
      <c r="G206" s="313"/>
      <c r="H206" s="314">
        <v>2</v>
      </c>
      <c r="I206" s="383" t="s">
        <v>352</v>
      </c>
      <c r="J206" s="309"/>
      <c r="K206" s="245"/>
      <c r="L206" s="245"/>
      <c r="M206" s="245"/>
      <c r="N206" s="223"/>
      <c r="O206" s="245"/>
      <c r="P206" s="225"/>
      <c r="R206" s="191" t="s">
        <v>194</v>
      </c>
      <c r="S206" s="191" t="s">
        <v>134</v>
      </c>
      <c r="T206" s="191" t="s">
        <v>11</v>
      </c>
      <c r="U206" s="319"/>
    </row>
    <row r="207" spans="1:21">
      <c r="A207" s="192"/>
      <c r="C207" s="200">
        <v>1</v>
      </c>
      <c r="D207" s="311" t="s">
        <v>161</v>
      </c>
      <c r="E207" s="271"/>
      <c r="F207" s="366" t="str">
        <f>IF(E208=1,C206,IF(E208=2,C208," "))</f>
        <v>Ampuła Andrzej</v>
      </c>
      <c r="G207" s="367"/>
      <c r="H207" s="217"/>
      <c r="I207" s="245"/>
      <c r="J207" s="230"/>
      <c r="K207" s="210"/>
      <c r="L207" s="250"/>
      <c r="M207" s="250"/>
      <c r="N207" s="223"/>
      <c r="O207" s="245"/>
      <c r="P207" s="225"/>
      <c r="R207" s="197">
        <v>271</v>
      </c>
      <c r="S207" s="198" t="str">
        <f>I197</f>
        <v>Kostrzewski Krzysztof</v>
      </c>
      <c r="T207" s="198" t="str">
        <f>I205</f>
        <v>Ampuła Andrzej</v>
      </c>
      <c r="U207" s="319"/>
    </row>
    <row r="208" spans="1:21">
      <c r="A208" s="263" t="s">
        <v>155</v>
      </c>
      <c r="B208" s="199"/>
      <c r="C208" s="347" t="str">
        <f>IF(H120=2,F118,IF(H120=1,F120," "))</f>
        <v>Kaszuba Ryszard</v>
      </c>
      <c r="D208" s="348"/>
      <c r="E208" s="307">
        <v>1</v>
      </c>
      <c r="F208" s="383" t="s">
        <v>352</v>
      </c>
      <c r="G208" s="309"/>
      <c r="H208" s="210"/>
      <c r="I208" s="250"/>
      <c r="J208" s="250"/>
      <c r="K208" s="223"/>
      <c r="L208" s="251"/>
      <c r="M208" s="225"/>
      <c r="N208" s="223"/>
      <c r="O208" s="245"/>
      <c r="P208" s="225"/>
      <c r="R208" s="319"/>
      <c r="S208" s="319"/>
      <c r="T208" s="319"/>
      <c r="U208" s="319"/>
    </row>
    <row r="209" spans="1:21" ht="17.399999999999999">
      <c r="A209" s="187"/>
      <c r="B209" s="187"/>
      <c r="D209" s="187"/>
      <c r="E209" s="187"/>
      <c r="G209" s="187"/>
      <c r="H209" s="187"/>
      <c r="J209" s="187"/>
      <c r="K209" s="187"/>
      <c r="M209" s="187"/>
      <c r="N209" s="245"/>
      <c r="O209" s="245"/>
      <c r="P209" s="245"/>
      <c r="R209" s="319"/>
      <c r="S209" s="319"/>
      <c r="T209" s="319"/>
      <c r="U209" s="319"/>
    </row>
    <row r="210" spans="1:21" ht="17.399999999999999">
      <c r="A210" s="187"/>
      <c r="B210" s="187"/>
      <c r="D210" s="187"/>
      <c r="E210" s="187"/>
      <c r="G210" s="187"/>
      <c r="H210" s="187"/>
      <c r="J210" s="187"/>
      <c r="K210" s="187"/>
      <c r="M210" s="187"/>
      <c r="N210" s="245"/>
      <c r="O210" s="245"/>
      <c r="P210" s="245"/>
      <c r="R210" s="319"/>
      <c r="S210" s="319"/>
      <c r="T210" s="319"/>
      <c r="U210" s="319"/>
    </row>
    <row r="211" spans="1:21">
      <c r="A211" s="164"/>
      <c r="B211" s="346" t="s">
        <v>253</v>
      </c>
      <c r="C211" s="346"/>
      <c r="D211" s="346"/>
      <c r="E211" s="346" t="s">
        <v>235</v>
      </c>
      <c r="F211" s="346"/>
      <c r="G211" s="346"/>
      <c r="H211" s="346" t="s">
        <v>236</v>
      </c>
      <c r="I211" s="346"/>
      <c r="J211" s="346"/>
      <c r="K211" s="187"/>
      <c r="M211" s="187"/>
      <c r="N211" s="245"/>
      <c r="O211" s="245"/>
      <c r="P211" s="245"/>
      <c r="R211" s="319"/>
      <c r="S211" s="319"/>
      <c r="T211" s="319"/>
      <c r="U211" s="319"/>
    </row>
    <row r="212" spans="1:21" ht="21">
      <c r="A212" s="167"/>
      <c r="B212" s="259"/>
      <c r="C212" s="259"/>
      <c r="D212" s="260"/>
      <c r="E212" s="170"/>
      <c r="F212" s="261"/>
      <c r="G212" s="262"/>
      <c r="H212" s="210"/>
      <c r="I212" s="211"/>
      <c r="J212" s="211"/>
      <c r="K212" s="187"/>
      <c r="M212" s="187"/>
      <c r="N212" s="245"/>
      <c r="O212" s="245"/>
      <c r="P212" s="245"/>
      <c r="R212" s="319"/>
      <c r="S212" s="319"/>
      <c r="T212" s="319"/>
      <c r="U212" s="319"/>
    </row>
    <row r="213" spans="1:21">
      <c r="A213" s="263" t="s">
        <v>158</v>
      </c>
      <c r="B213" s="182"/>
      <c r="C213" s="356" t="str">
        <f>IF(E194=2,C194,IF(E194=1,C196," "))</f>
        <v>Bazewicz Wiesław</v>
      </c>
      <c r="D213" s="368"/>
      <c r="E213" s="202">
        <v>1</v>
      </c>
      <c r="F213" s="354" t="s">
        <v>352</v>
      </c>
      <c r="G213" s="354"/>
      <c r="H213" s="217"/>
      <c r="I213" s="306"/>
      <c r="J213" s="306"/>
      <c r="K213" s="187"/>
      <c r="M213" s="187"/>
      <c r="N213" s="245"/>
      <c r="O213" s="245"/>
      <c r="P213" s="245"/>
      <c r="R213" s="191" t="s">
        <v>132</v>
      </c>
      <c r="S213" s="191" t="s">
        <v>134</v>
      </c>
      <c r="T213" s="191" t="s">
        <v>11</v>
      </c>
      <c r="U213" s="319"/>
    </row>
    <row r="214" spans="1:21">
      <c r="A214" s="192"/>
      <c r="C214" s="200">
        <v>9</v>
      </c>
      <c r="D214" s="311" t="s">
        <v>164</v>
      </c>
      <c r="E214" s="196"/>
      <c r="F214" s="356" t="str">
        <f>IF(E213=1,C213,IF(E213=2,C215," "))</f>
        <v>Bazewicz Wiesław</v>
      </c>
      <c r="G214" s="357"/>
      <c r="H214" s="217"/>
      <c r="I214" s="245"/>
      <c r="J214" s="310"/>
      <c r="K214" s="187"/>
      <c r="M214" s="187"/>
      <c r="N214" s="245"/>
      <c r="O214" s="245"/>
      <c r="P214" s="245"/>
      <c r="R214" s="197">
        <v>281</v>
      </c>
      <c r="S214" s="198" t="str">
        <f>C213</f>
        <v>Bazewicz Wiesław</v>
      </c>
      <c r="T214" s="198" t="str">
        <f>C215</f>
        <v>Skałecki Bogdan</v>
      </c>
      <c r="U214" s="319"/>
    </row>
    <row r="215" spans="1:21">
      <c r="A215" s="263" t="s">
        <v>159</v>
      </c>
      <c r="B215" s="199"/>
      <c r="C215" s="347" t="str">
        <f>IF(E200=2,C198,IF(E200=1,C200," "))</f>
        <v>Skałecki Bogdan</v>
      </c>
      <c r="D215" s="369"/>
      <c r="E215" s="227"/>
      <c r="F215" s="245"/>
      <c r="G215" s="246"/>
      <c r="H215" s="217"/>
      <c r="I215" s="245"/>
      <c r="J215" s="230"/>
      <c r="K215" s="187"/>
      <c r="M215" s="187"/>
      <c r="N215" s="245"/>
      <c r="O215" s="245"/>
      <c r="P215" s="245"/>
      <c r="R215" s="197">
        <v>282</v>
      </c>
      <c r="S215" s="198" t="str">
        <f>C217</f>
        <v>Kurek Ryszard</v>
      </c>
      <c r="T215" s="198" t="str">
        <f>C219</f>
        <v>Kaszuba Ryszard</v>
      </c>
      <c r="U215" s="319"/>
    </row>
    <row r="216" spans="1:21">
      <c r="A216" s="240"/>
      <c r="B216" s="279"/>
      <c r="C216" s="245"/>
      <c r="D216" s="310"/>
      <c r="E216" s="210"/>
      <c r="F216" s="211">
        <v>3</v>
      </c>
      <c r="G216" s="226"/>
      <c r="H216" s="209"/>
      <c r="I216" s="366" t="str">
        <f>IF(H217=1,F214,IF(H217=2,F218," "))</f>
        <v>Kurek Ryszard</v>
      </c>
      <c r="J216" s="366"/>
      <c r="K216" s="187"/>
      <c r="M216" s="187"/>
      <c r="N216" s="245"/>
      <c r="O216" s="245"/>
      <c r="P216" s="245"/>
      <c r="U216" s="319"/>
    </row>
    <row r="217" spans="1:21">
      <c r="A217" s="263" t="s">
        <v>160</v>
      </c>
      <c r="B217" s="312"/>
      <c r="C217" s="356" t="str">
        <f>IF(E202=2,C202,IF(E202=1,C204," "))</f>
        <v>Kurek Ryszard</v>
      </c>
      <c r="D217" s="368"/>
      <c r="E217" s="217"/>
      <c r="F217" s="322"/>
      <c r="G217" s="323"/>
      <c r="H217" s="314">
        <v>2</v>
      </c>
      <c r="I217" s="383" t="s">
        <v>353</v>
      </c>
      <c r="J217" s="309"/>
      <c r="K217" s="187"/>
      <c r="M217" s="187"/>
      <c r="N217" s="245"/>
      <c r="O217" s="245"/>
      <c r="P217" s="245"/>
      <c r="U217" s="319"/>
    </row>
    <row r="218" spans="1:21">
      <c r="A218" s="192"/>
      <c r="C218" s="200">
        <v>13</v>
      </c>
      <c r="D218" s="311" t="s">
        <v>165</v>
      </c>
      <c r="E218" s="271"/>
      <c r="F218" s="366" t="str">
        <f>IF(E219=1,C217,IF(E219=2,C219," "))</f>
        <v>Kurek Ryszard</v>
      </c>
      <c r="G218" s="367"/>
      <c r="H218" s="217"/>
      <c r="I218" s="245"/>
      <c r="J218" s="230"/>
      <c r="K218" s="187"/>
      <c r="M218" s="187"/>
      <c r="N218" s="245"/>
      <c r="O218" s="245"/>
      <c r="P218" s="245"/>
      <c r="R218" s="191" t="s">
        <v>195</v>
      </c>
      <c r="S218" s="191" t="s">
        <v>134</v>
      </c>
      <c r="T218" s="191" t="s">
        <v>11</v>
      </c>
      <c r="U218" s="319"/>
    </row>
    <row r="219" spans="1:21">
      <c r="A219" s="263" t="s">
        <v>161</v>
      </c>
      <c r="B219" s="199"/>
      <c r="C219" s="347" t="str">
        <f>IF(E208=2,C206,IF(E208=1,C208," "))</f>
        <v>Kaszuba Ryszard</v>
      </c>
      <c r="D219" s="369"/>
      <c r="E219" s="307">
        <v>1</v>
      </c>
      <c r="F219" s="383" t="s">
        <v>352</v>
      </c>
      <c r="G219" s="309"/>
      <c r="H219" s="210"/>
      <c r="I219" s="250"/>
      <c r="J219" s="250"/>
      <c r="K219" s="187"/>
      <c r="M219" s="187"/>
      <c r="N219" s="245"/>
      <c r="O219" s="245"/>
      <c r="P219" s="245"/>
      <c r="R219" s="197">
        <v>291</v>
      </c>
      <c r="S219" s="198" t="str">
        <f>F214</f>
        <v>Bazewicz Wiesław</v>
      </c>
      <c r="T219" s="198" t="str">
        <f>F218</f>
        <v>Kurek Ryszard</v>
      </c>
      <c r="U219" s="319"/>
    </row>
    <row r="220" spans="1:21">
      <c r="A220" s="287"/>
      <c r="B220" s="249"/>
      <c r="C220" s="211"/>
      <c r="D220" s="211"/>
      <c r="E220" s="217"/>
      <c r="F220" s="306"/>
      <c r="G220" s="306"/>
      <c r="H220" s="217"/>
      <c r="I220" s="245"/>
      <c r="J220" s="230"/>
      <c r="K220" s="187"/>
      <c r="M220" s="187"/>
      <c r="N220" s="245"/>
      <c r="O220" s="245"/>
      <c r="P220" s="245"/>
      <c r="U220" s="319"/>
    </row>
    <row r="221" spans="1:21">
      <c r="A221" s="240"/>
      <c r="B221" s="279"/>
      <c r="C221" s="245"/>
      <c r="D221" s="310"/>
      <c r="E221" s="210"/>
      <c r="F221" s="211"/>
      <c r="G221" s="211"/>
      <c r="H221" s="217"/>
      <c r="I221" s="245"/>
      <c r="J221" s="230"/>
      <c r="K221" s="187"/>
      <c r="M221" s="187"/>
      <c r="N221" s="245"/>
      <c r="O221" s="245"/>
      <c r="P221" s="245"/>
      <c r="U221" s="319"/>
    </row>
    <row r="222" spans="1:21">
      <c r="A222" s="164"/>
      <c r="B222" s="346" t="s">
        <v>237</v>
      </c>
      <c r="C222" s="346"/>
      <c r="D222" s="346"/>
      <c r="E222" s="346" t="s">
        <v>238</v>
      </c>
      <c r="F222" s="346"/>
      <c r="G222" s="346"/>
      <c r="H222" s="217"/>
      <c r="I222" s="306"/>
      <c r="J222" s="164"/>
      <c r="K222" s="346" t="s">
        <v>239</v>
      </c>
      <c r="L222" s="346"/>
      <c r="M222" s="346"/>
      <c r="N222" s="346" t="s">
        <v>240</v>
      </c>
      <c r="O222" s="346"/>
      <c r="P222" s="346"/>
      <c r="R222" s="191" t="s">
        <v>196</v>
      </c>
      <c r="S222" s="191" t="s">
        <v>134</v>
      </c>
      <c r="T222" s="191" t="s">
        <v>11</v>
      </c>
      <c r="U222" s="319"/>
    </row>
    <row r="223" spans="1:21" ht="21">
      <c r="A223" s="167"/>
      <c r="B223" s="259"/>
      <c r="C223" s="259"/>
      <c r="D223" s="260"/>
      <c r="E223" s="170"/>
      <c r="F223" s="261"/>
      <c r="G223" s="262"/>
      <c r="H223" s="170"/>
      <c r="I223" s="168"/>
      <c r="J223" s="167"/>
      <c r="K223" s="259"/>
      <c r="L223" s="259"/>
      <c r="M223" s="260"/>
      <c r="N223" s="170"/>
      <c r="O223" s="261"/>
      <c r="P223" s="262"/>
      <c r="Q223" s="200"/>
      <c r="R223" s="197">
        <v>292</v>
      </c>
      <c r="S223" s="198" t="str">
        <f>C224</f>
        <v>Skałecki Bogdan</v>
      </c>
      <c r="T223" s="198" t="str">
        <f>C226</f>
        <v>Kaszuba Ryszard</v>
      </c>
      <c r="U223" s="319"/>
    </row>
    <row r="224" spans="1:21">
      <c r="A224" s="263" t="s">
        <v>164</v>
      </c>
      <c r="B224" s="182"/>
      <c r="C224" s="356" t="str">
        <f>IF(E213=2,C213,IF(E213=1,C215," "))</f>
        <v>Skałecki Bogdan</v>
      </c>
      <c r="D224" s="368"/>
      <c r="E224" s="217"/>
      <c r="F224" s="306"/>
      <c r="G224" s="306"/>
      <c r="H224" s="217"/>
      <c r="I224" s="245"/>
      <c r="J224" s="263" t="s">
        <v>162</v>
      </c>
      <c r="K224" s="182"/>
      <c r="L224" s="356" t="str">
        <f>IF(H198=2,F195,IF(H198=1,F199," "))</f>
        <v>Łodyga Maciej</v>
      </c>
      <c r="M224" s="368"/>
      <c r="N224" s="217"/>
      <c r="O224" s="306"/>
      <c r="P224" s="306"/>
      <c r="R224" s="319"/>
      <c r="S224" s="319"/>
      <c r="T224" s="319"/>
      <c r="U224" s="319"/>
    </row>
    <row r="225" spans="1:21">
      <c r="A225" s="192"/>
      <c r="C225" s="200">
        <v>1</v>
      </c>
      <c r="D225" s="305"/>
      <c r="E225" s="271"/>
      <c r="F225" s="366" t="str">
        <f>IF(E226=1,C224,IF(E226=2,C226," "))</f>
        <v>Kaszuba Ryszard</v>
      </c>
      <c r="G225" s="366"/>
      <c r="H225" s="217"/>
      <c r="I225" s="306"/>
      <c r="J225" s="192"/>
      <c r="K225" s="193"/>
      <c r="L225" s="200">
        <v>2</v>
      </c>
      <c r="M225" s="305"/>
      <c r="N225" s="271"/>
      <c r="O225" s="366" t="str">
        <f>IF(N226=1,L224,IF(N226=2,L226," "))</f>
        <v>Ratajczak Janusz</v>
      </c>
      <c r="P225" s="366"/>
      <c r="R225" s="319"/>
      <c r="S225" s="319"/>
      <c r="T225" s="319"/>
      <c r="U225" s="319"/>
    </row>
    <row r="226" spans="1:21">
      <c r="A226" s="263" t="s">
        <v>165</v>
      </c>
      <c r="B226" s="199"/>
      <c r="C226" s="347" t="str">
        <f>IF(E219=2,C217,IF(E219=1,C219," "))</f>
        <v>Kaszuba Ryszard</v>
      </c>
      <c r="D226" s="369"/>
      <c r="E226" s="307">
        <v>2</v>
      </c>
      <c r="F226" s="383" t="s">
        <v>352</v>
      </c>
      <c r="G226" s="309"/>
      <c r="H226" s="210"/>
      <c r="I226" s="211"/>
      <c r="J226" s="263" t="s">
        <v>163</v>
      </c>
      <c r="K226" s="199"/>
      <c r="L226" s="347" t="str">
        <f>IF(H206=2,F203,IF(H206=1,F207," "))</f>
        <v>Ratajczak Janusz</v>
      </c>
      <c r="M226" s="369"/>
      <c r="N226" s="307">
        <v>2</v>
      </c>
      <c r="O226" s="383" t="s">
        <v>352</v>
      </c>
      <c r="P226" s="309"/>
      <c r="R226" s="191" t="s">
        <v>197</v>
      </c>
      <c r="S226" s="191" t="s">
        <v>134</v>
      </c>
      <c r="T226" s="191" t="s">
        <v>11</v>
      </c>
    </row>
    <row r="227" spans="1:21" ht="17.399999999999999">
      <c r="A227" s="187"/>
      <c r="B227" s="187"/>
      <c r="D227" s="187"/>
      <c r="E227" s="187"/>
      <c r="G227" s="187"/>
      <c r="H227" s="187"/>
      <c r="J227" s="187"/>
      <c r="K227" s="187"/>
      <c r="M227" s="187"/>
      <c r="N227" s="245"/>
      <c r="O227" s="245"/>
      <c r="P227" s="245"/>
      <c r="R227" s="197">
        <v>293</v>
      </c>
      <c r="S227" s="198" t="str">
        <f>L224</f>
        <v>Łodyga Maciej</v>
      </c>
      <c r="T227" s="198" t="str">
        <f>L226</f>
        <v>Ratajczak Janusz</v>
      </c>
    </row>
    <row r="228" spans="1:21">
      <c r="A228" s="252"/>
      <c r="B228" s="163"/>
      <c r="C228" s="253"/>
      <c r="D228" s="253"/>
      <c r="E228" s="254"/>
      <c r="F228" s="254"/>
      <c r="H228" s="189"/>
      <c r="J228" s="190"/>
      <c r="N228" s="187"/>
      <c r="P228" s="255"/>
    </row>
    <row r="229" spans="1:21">
      <c r="P229" s="255"/>
    </row>
    <row r="230" spans="1:21" s="163" customFormat="1" ht="43.5" customHeight="1">
      <c r="A230" s="162"/>
      <c r="B230" s="162"/>
      <c r="C230" s="345" t="str">
        <f>IF(info!C3="","",CONCATENATE(info!C3,", ",info!C4," ",info!C5))</f>
        <v>64. Mistrzostwa Polski Kolejarzy, Suchedniów 21-23.04.2023r.</v>
      </c>
      <c r="D230" s="345"/>
      <c r="E230" s="345"/>
      <c r="F230" s="345"/>
      <c r="G230" s="345"/>
      <c r="H230" s="345"/>
      <c r="I230" s="345"/>
      <c r="J230" s="345"/>
      <c r="K230" s="345"/>
      <c r="L230" s="345"/>
      <c r="M230" s="345"/>
      <c r="N230" s="345"/>
      <c r="O230" s="345"/>
      <c r="P230" s="345"/>
    </row>
    <row r="231" spans="1:21" s="163" customFormat="1" ht="21" customHeight="1">
      <c r="B231" s="164"/>
    </row>
    <row r="232" spans="1:21" s="258" customFormat="1" ht="28.5" customHeight="1">
      <c r="A232" s="358" t="str">
        <f>CONCATENATE(IF(info!C8="","",info!C8))</f>
        <v>M5</v>
      </c>
      <c r="B232" s="358"/>
      <c r="C232" s="358"/>
      <c r="D232" s="358"/>
      <c r="E232" s="358"/>
      <c r="F232" s="358"/>
      <c r="G232" s="358"/>
      <c r="H232" s="358"/>
      <c r="I232" s="358"/>
      <c r="J232" s="358"/>
      <c r="K232" s="358"/>
      <c r="L232" s="358"/>
      <c r="M232" s="358"/>
      <c r="N232" s="358"/>
      <c r="O232" s="358"/>
      <c r="P232" s="358"/>
    </row>
    <row r="233" spans="1:21" s="258" customFormat="1" ht="19.5" customHeight="1">
      <c r="A233" s="361" t="s">
        <v>241</v>
      </c>
      <c r="B233" s="361"/>
      <c r="C233" s="361"/>
      <c r="D233" s="361"/>
      <c r="E233" s="361"/>
      <c r="F233" s="361"/>
      <c r="G233" s="361"/>
      <c r="H233" s="361"/>
      <c r="I233" s="361"/>
      <c r="J233" s="361"/>
      <c r="K233" s="361"/>
      <c r="L233" s="361"/>
      <c r="M233" s="361"/>
      <c r="N233" s="361"/>
      <c r="O233" s="361"/>
      <c r="P233" s="361"/>
    </row>
    <row r="234" spans="1:21" s="163" customFormat="1" ht="20.100000000000001" customHeight="1">
      <c r="A234" s="167"/>
      <c r="B234" s="168"/>
      <c r="C234" s="168"/>
      <c r="D234" s="169"/>
      <c r="E234" s="170"/>
      <c r="F234" s="168"/>
      <c r="G234" s="167"/>
      <c r="H234" s="170"/>
      <c r="I234" s="168"/>
      <c r="J234" s="167"/>
      <c r="K234" s="170"/>
      <c r="L234" s="168"/>
      <c r="M234" s="168"/>
      <c r="N234" s="170"/>
      <c r="O234" s="168"/>
      <c r="P234" s="168"/>
    </row>
    <row r="235" spans="1:21" ht="20.100000000000001" customHeight="1">
      <c r="A235" s="164"/>
      <c r="B235" s="346" t="s">
        <v>259</v>
      </c>
      <c r="C235" s="346"/>
      <c r="D235" s="346"/>
      <c r="E235" s="346" t="s">
        <v>56</v>
      </c>
      <c r="F235" s="346"/>
      <c r="G235" s="346"/>
      <c r="H235" s="346" t="s">
        <v>243</v>
      </c>
      <c r="I235" s="346"/>
      <c r="J235" s="346"/>
      <c r="K235" s="346" t="s">
        <v>242</v>
      </c>
      <c r="L235" s="346"/>
      <c r="M235" s="346"/>
      <c r="N235" s="210"/>
      <c r="O235" s="211"/>
      <c r="P235" s="211"/>
    </row>
    <row r="236" spans="1:21" ht="20.100000000000001" customHeight="1">
      <c r="A236" s="167"/>
      <c r="B236" s="259"/>
      <c r="C236" s="259"/>
      <c r="D236" s="260"/>
      <c r="E236" s="170"/>
      <c r="F236" s="261"/>
      <c r="G236" s="262"/>
      <c r="H236" s="210"/>
      <c r="I236" s="211"/>
      <c r="J236" s="211"/>
      <c r="K236" s="245"/>
      <c r="L236" s="245"/>
      <c r="M236" s="245"/>
      <c r="N236" s="223"/>
      <c r="O236" s="276"/>
      <c r="P236" s="276"/>
    </row>
    <row r="237" spans="1:21" ht="20.100000000000001" customHeight="1">
      <c r="A237" s="263" t="s">
        <v>166</v>
      </c>
      <c r="B237" s="182"/>
      <c r="C237" s="356" t="str">
        <f>IF(E82=2,C82,IF(E82=1,C84," "))</f>
        <v>-</v>
      </c>
      <c r="D237" s="368"/>
      <c r="E237" s="202">
        <v>2</v>
      </c>
      <c r="F237" s="354"/>
      <c r="G237" s="354"/>
      <c r="H237" s="217"/>
      <c r="I237" s="306"/>
      <c r="J237" s="306"/>
      <c r="K237" s="245"/>
      <c r="L237" s="245"/>
      <c r="M237" s="245"/>
      <c r="N237" s="223"/>
      <c r="O237" s="276"/>
      <c r="P237" s="276"/>
      <c r="R237" s="191" t="s">
        <v>132</v>
      </c>
      <c r="S237" s="191" t="s">
        <v>134</v>
      </c>
      <c r="T237" s="191" t="s">
        <v>11</v>
      </c>
    </row>
    <row r="238" spans="1:21" s="163" customFormat="1" ht="20.100000000000001" customHeight="1">
      <c r="A238" s="192"/>
      <c r="B238" s="193"/>
      <c r="C238" s="200"/>
      <c r="D238" s="311" t="s">
        <v>178</v>
      </c>
      <c r="E238" s="196"/>
      <c r="F238" s="356" t="str">
        <f>IF(E237=1,C237,IF(E237=2,C239," "))</f>
        <v>Gładysz Janusz</v>
      </c>
      <c r="G238" s="357"/>
      <c r="H238" s="217"/>
      <c r="I238" s="245"/>
      <c r="J238" s="310"/>
      <c r="K238" s="245"/>
      <c r="L238" s="245"/>
      <c r="M238" s="245"/>
      <c r="N238" s="223"/>
      <c r="O238" s="245"/>
      <c r="P238" s="225"/>
      <c r="R238" s="197">
        <v>301</v>
      </c>
      <c r="S238" s="198" t="str">
        <f>C237</f>
        <v>-</v>
      </c>
      <c r="T238" s="198" t="str">
        <f>C239</f>
        <v>Gładysz Janusz</v>
      </c>
    </row>
    <row r="239" spans="1:21" s="163" customFormat="1" ht="20.100000000000001" customHeight="1">
      <c r="A239" s="263" t="s">
        <v>167</v>
      </c>
      <c r="B239" s="199"/>
      <c r="C239" s="347" t="str">
        <f>IF(E87=2,C87,IF(E87=1,C89," "))</f>
        <v>Gładysz Janusz</v>
      </c>
      <c r="D239" s="369"/>
      <c r="E239" s="227"/>
      <c r="F239" s="245"/>
      <c r="G239" s="246"/>
      <c r="H239" s="217"/>
      <c r="I239" s="245"/>
      <c r="J239" s="230"/>
      <c r="K239" s="245"/>
      <c r="L239" s="245"/>
      <c r="M239" s="245"/>
      <c r="N239" s="286"/>
      <c r="O239" s="245"/>
      <c r="P239" s="245"/>
      <c r="R239" s="197">
        <v>302</v>
      </c>
      <c r="S239" s="198" t="str">
        <f>C241</f>
        <v>-</v>
      </c>
      <c r="T239" s="198" t="str">
        <f>C243</f>
        <v>-</v>
      </c>
    </row>
    <row r="240" spans="1:21">
      <c r="A240" s="240"/>
      <c r="B240" s="279"/>
      <c r="C240" s="245"/>
      <c r="D240" s="310"/>
      <c r="E240" s="210"/>
      <c r="F240" s="211"/>
      <c r="G240" s="311" t="s">
        <v>174</v>
      </c>
      <c r="H240" s="209"/>
      <c r="I240" s="366" t="str">
        <f>IF(H241=1,F238,IF(H241=2,F242," "))</f>
        <v>Gładysz Janusz</v>
      </c>
      <c r="J240" s="366"/>
      <c r="K240" s="245"/>
      <c r="L240" s="245"/>
      <c r="M240" s="245"/>
      <c r="N240" s="179"/>
      <c r="O240" s="167"/>
      <c r="P240" s="285"/>
      <c r="R240" s="197">
        <v>303</v>
      </c>
      <c r="S240" s="198" t="str">
        <f>C245</f>
        <v>-</v>
      </c>
      <c r="T240" s="198" t="str">
        <f>C247</f>
        <v>-</v>
      </c>
    </row>
    <row r="241" spans="1:21">
      <c r="A241" s="263" t="s">
        <v>168</v>
      </c>
      <c r="B241" s="312"/>
      <c r="C241" s="356" t="str">
        <f>IF(E92=2,C92,IF(E92=1,C94," "))</f>
        <v>-</v>
      </c>
      <c r="D241" s="368"/>
      <c r="E241" s="217"/>
      <c r="F241" s="306"/>
      <c r="G241" s="313"/>
      <c r="H241" s="314">
        <v>1</v>
      </c>
      <c r="I241" s="316"/>
      <c r="J241" s="317"/>
      <c r="K241" s="245"/>
      <c r="L241" s="245"/>
      <c r="M241" s="245"/>
      <c r="N241" s="346"/>
      <c r="O241" s="346"/>
      <c r="P241" s="346"/>
      <c r="R241" s="197">
        <v>304</v>
      </c>
      <c r="S241" s="198" t="str">
        <f>C249</f>
        <v>-</v>
      </c>
      <c r="T241" s="198" t="str">
        <f>C251</f>
        <v>-</v>
      </c>
      <c r="U241" s="319"/>
    </row>
    <row r="242" spans="1:21">
      <c r="A242" s="192"/>
      <c r="C242" s="200"/>
      <c r="D242" s="311" t="s">
        <v>179</v>
      </c>
      <c r="E242" s="271"/>
      <c r="F242" s="366" t="str">
        <f>IF(E243=1,C241,IF(E243=2,C243," "))</f>
        <v xml:space="preserve"> </v>
      </c>
      <c r="G242" s="367"/>
      <c r="H242" s="217"/>
      <c r="I242" s="245"/>
      <c r="J242" s="219"/>
      <c r="K242" s="245"/>
      <c r="L242" s="245"/>
      <c r="M242" s="245"/>
      <c r="N242" s="223"/>
      <c r="O242" s="245"/>
      <c r="P242" s="225"/>
      <c r="U242" s="319"/>
    </row>
    <row r="243" spans="1:21">
      <c r="A243" s="263" t="s">
        <v>169</v>
      </c>
      <c r="B243" s="199"/>
      <c r="C243" s="347" t="str">
        <f>IF(E97=2,C97,IF(E97=1,C99," "))</f>
        <v>-</v>
      </c>
      <c r="D243" s="369"/>
      <c r="E243" s="307"/>
      <c r="F243" s="308"/>
      <c r="G243" s="309"/>
      <c r="H243" s="210"/>
      <c r="I243" s="250"/>
      <c r="J243" s="318"/>
      <c r="K243" s="210"/>
      <c r="L243" s="364"/>
      <c r="M243" s="364"/>
      <c r="N243" s="223"/>
      <c r="O243" s="245"/>
      <c r="P243" s="225"/>
      <c r="R243" s="319"/>
      <c r="S243" s="319"/>
      <c r="T243" s="319"/>
      <c r="U243" s="319"/>
    </row>
    <row r="244" spans="1:21">
      <c r="A244" s="240"/>
      <c r="B244" s="210"/>
      <c r="C244" s="250"/>
      <c r="D244" s="250"/>
      <c r="E244" s="223"/>
      <c r="F244" s="245"/>
      <c r="G244" s="225"/>
      <c r="H244" s="223"/>
      <c r="I244" s="245"/>
      <c r="J244" s="224"/>
      <c r="K244" s="209"/>
      <c r="L244" s="366" t="str">
        <f>IF(K245=1,I240,IF(K245=2,I248," "))</f>
        <v>Gładysz Janusz</v>
      </c>
      <c r="M244" s="366"/>
      <c r="N244" s="223"/>
      <c r="O244" s="245"/>
      <c r="P244" s="225"/>
      <c r="R244" s="191" t="s">
        <v>132</v>
      </c>
      <c r="S244" s="191" t="s">
        <v>134</v>
      </c>
      <c r="T244" s="191" t="s">
        <v>11</v>
      </c>
      <c r="U244" s="319"/>
    </row>
    <row r="245" spans="1:21">
      <c r="A245" s="263" t="s">
        <v>170</v>
      </c>
      <c r="B245" s="312"/>
      <c r="C245" s="356" t="str">
        <f>IF(E102=2,C102,IF(E102=1,C104," "))</f>
        <v>-</v>
      </c>
      <c r="D245" s="357"/>
      <c r="E245" s="202"/>
      <c r="F245" s="354"/>
      <c r="G245" s="354"/>
      <c r="H245" s="217"/>
      <c r="I245" s="306"/>
      <c r="J245" s="313"/>
      <c r="K245" s="314">
        <v>1</v>
      </c>
      <c r="L245" s="316"/>
      <c r="M245" s="320"/>
      <c r="N245" s="223"/>
      <c r="O245" s="245"/>
      <c r="P245" s="225"/>
      <c r="R245" s="197">
        <v>311</v>
      </c>
      <c r="S245" s="198" t="str">
        <f>F238</f>
        <v>Gładysz Janusz</v>
      </c>
      <c r="T245" s="198" t="str">
        <f>F242</f>
        <v xml:space="preserve"> </v>
      </c>
      <c r="U245" s="319"/>
    </row>
    <row r="246" spans="1:21">
      <c r="A246" s="192"/>
      <c r="C246" s="200"/>
      <c r="D246" s="311" t="s">
        <v>180</v>
      </c>
      <c r="E246" s="196"/>
      <c r="F246" s="356" t="str">
        <f>IF(E245=1,C245,IF(E245=2,C247," "))</f>
        <v xml:space="preserve"> </v>
      </c>
      <c r="G246" s="357"/>
      <c r="H246" s="217"/>
      <c r="I246" s="245"/>
      <c r="J246" s="305"/>
      <c r="K246" s="245"/>
      <c r="L246" s="245"/>
      <c r="M246" s="245"/>
      <c r="N246" s="223"/>
      <c r="O246" s="245"/>
      <c r="P246" s="225"/>
      <c r="R246" s="197">
        <v>312</v>
      </c>
      <c r="S246" s="198" t="str">
        <f>F246</f>
        <v xml:space="preserve"> </v>
      </c>
      <c r="T246" s="198" t="str">
        <f>F250</f>
        <v xml:space="preserve"> </v>
      </c>
      <c r="U246" s="319"/>
    </row>
    <row r="247" spans="1:21">
      <c r="A247" s="263" t="s">
        <v>171</v>
      </c>
      <c r="B247" s="199"/>
      <c r="C247" s="347" t="str">
        <f>IF(E107=2,C107,IF(E107=1,C109," "))</f>
        <v>-</v>
      </c>
      <c r="D247" s="348"/>
      <c r="E247" s="227"/>
      <c r="F247" s="245"/>
      <c r="G247" s="246"/>
      <c r="H247" s="217"/>
      <c r="I247" s="245"/>
      <c r="J247" s="219"/>
      <c r="K247" s="245"/>
      <c r="L247" s="245"/>
      <c r="M247" s="245"/>
      <c r="N247" s="223"/>
      <c r="O247" s="245"/>
      <c r="P247" s="225"/>
      <c r="R247" s="319"/>
      <c r="S247" s="319"/>
      <c r="T247" s="319"/>
      <c r="U247" s="319"/>
    </row>
    <row r="248" spans="1:21">
      <c r="A248" s="240"/>
      <c r="B248" s="279"/>
      <c r="C248" s="245"/>
      <c r="D248" s="310"/>
      <c r="E248" s="210"/>
      <c r="F248" s="211"/>
      <c r="G248" s="311" t="s">
        <v>175</v>
      </c>
      <c r="H248" s="209"/>
      <c r="I248" s="366" t="str">
        <f>IF(H249=1,F246,IF(H249=2,F250," "))</f>
        <v xml:space="preserve"> </v>
      </c>
      <c r="J248" s="366"/>
      <c r="K248" s="321"/>
      <c r="L248" s="245"/>
      <c r="M248" s="245"/>
      <c r="N248" s="223"/>
      <c r="O248" s="245"/>
      <c r="P248" s="225"/>
      <c r="R248" s="319"/>
      <c r="S248" s="319"/>
      <c r="T248" s="319"/>
      <c r="U248" s="319"/>
    </row>
    <row r="249" spans="1:21">
      <c r="A249" s="263" t="s">
        <v>172</v>
      </c>
      <c r="B249" s="312"/>
      <c r="C249" s="356" t="str">
        <f>IF(E112=2,C112,IF(E112=1,C114," "))</f>
        <v>-</v>
      </c>
      <c r="D249" s="357"/>
      <c r="E249" s="217"/>
      <c r="F249" s="306"/>
      <c r="G249" s="313"/>
      <c r="H249" s="314"/>
      <c r="I249" s="308"/>
      <c r="J249" s="309"/>
      <c r="K249" s="245"/>
      <c r="L249" s="245"/>
      <c r="M249" s="245"/>
      <c r="N249" s="223"/>
      <c r="O249" s="245"/>
      <c r="P249" s="225"/>
      <c r="R249" s="191" t="s">
        <v>201</v>
      </c>
      <c r="S249" s="191" t="s">
        <v>134</v>
      </c>
      <c r="T249" s="191" t="s">
        <v>11</v>
      </c>
      <c r="U249" s="319"/>
    </row>
    <row r="250" spans="1:21">
      <c r="A250" s="192"/>
      <c r="C250" s="200"/>
      <c r="D250" s="311" t="s">
        <v>181</v>
      </c>
      <c r="E250" s="271"/>
      <c r="F250" s="366" t="str">
        <f>IF(E251=1,C249,IF(E251=2,C251," "))</f>
        <v xml:space="preserve"> </v>
      </c>
      <c r="G250" s="367"/>
      <c r="H250" s="217"/>
      <c r="I250" s="245"/>
      <c r="J250" s="230"/>
      <c r="K250" s="210"/>
      <c r="L250" s="250"/>
      <c r="M250" s="250"/>
      <c r="N250" s="223"/>
      <c r="O250" s="245"/>
      <c r="P250" s="225"/>
      <c r="R250" s="197">
        <v>321</v>
      </c>
      <c r="S250" s="198" t="str">
        <f>I240</f>
        <v>Gładysz Janusz</v>
      </c>
      <c r="T250" s="198" t="str">
        <f>I248</f>
        <v xml:space="preserve"> </v>
      </c>
      <c r="U250" s="319"/>
    </row>
    <row r="251" spans="1:21">
      <c r="A251" s="263" t="s">
        <v>173</v>
      </c>
      <c r="B251" s="199"/>
      <c r="C251" s="347" t="str">
        <f>IF(E117=2,C117,IF(E117=1,C119," "))</f>
        <v>-</v>
      </c>
      <c r="D251" s="348"/>
      <c r="E251" s="307"/>
      <c r="F251" s="308"/>
      <c r="G251" s="309"/>
      <c r="H251" s="210"/>
      <c r="I251" s="250"/>
      <c r="J251" s="250"/>
      <c r="K251" s="223"/>
      <c r="L251" s="251"/>
      <c r="M251" s="225"/>
      <c r="N251" s="223"/>
      <c r="O251" s="245"/>
      <c r="P251" s="225"/>
      <c r="R251" s="319"/>
      <c r="S251" s="319"/>
      <c r="T251" s="319"/>
      <c r="U251" s="319"/>
    </row>
    <row r="252" spans="1:21" ht="17.399999999999999">
      <c r="A252" s="187"/>
      <c r="B252" s="187"/>
      <c r="D252" s="187"/>
      <c r="E252" s="187"/>
      <c r="G252" s="187"/>
      <c r="H252" s="187"/>
      <c r="J252" s="187"/>
      <c r="K252" s="187"/>
      <c r="M252" s="187"/>
      <c r="N252" s="245"/>
      <c r="O252" s="245"/>
      <c r="P252" s="245"/>
      <c r="R252" s="319"/>
      <c r="S252" s="319"/>
      <c r="T252" s="319"/>
      <c r="U252" s="319"/>
    </row>
    <row r="253" spans="1:21" ht="17.399999999999999">
      <c r="A253" s="187"/>
      <c r="B253" s="187"/>
      <c r="D253" s="187"/>
      <c r="E253" s="187"/>
      <c r="G253" s="187"/>
      <c r="H253" s="187"/>
      <c r="J253" s="187"/>
      <c r="K253" s="187"/>
      <c r="M253" s="187"/>
      <c r="N253" s="245"/>
      <c r="O253" s="245"/>
      <c r="P253" s="245"/>
      <c r="R253" s="319"/>
      <c r="S253" s="319"/>
      <c r="T253" s="319"/>
      <c r="U253" s="319"/>
    </row>
    <row r="254" spans="1:21">
      <c r="A254" s="164"/>
      <c r="B254" s="346" t="s">
        <v>260</v>
      </c>
      <c r="C254" s="346"/>
      <c r="D254" s="346"/>
      <c r="E254" s="346" t="s">
        <v>244</v>
      </c>
      <c r="F254" s="346"/>
      <c r="G254" s="346"/>
      <c r="H254" s="346" t="s">
        <v>245</v>
      </c>
      <c r="I254" s="346"/>
      <c r="J254" s="346"/>
      <c r="K254" s="187"/>
      <c r="M254" s="187"/>
      <c r="N254" s="245"/>
      <c r="O254" s="245"/>
      <c r="P254" s="245"/>
      <c r="R254" s="319"/>
      <c r="S254" s="319"/>
      <c r="T254" s="319"/>
      <c r="U254" s="319"/>
    </row>
    <row r="255" spans="1:21" ht="21">
      <c r="A255" s="167"/>
      <c r="B255" s="259"/>
      <c r="C255" s="259"/>
      <c r="D255" s="260"/>
      <c r="E255" s="170"/>
      <c r="F255" s="261"/>
      <c r="G255" s="262"/>
      <c r="H255" s="210"/>
      <c r="I255" s="211"/>
      <c r="J255" s="211"/>
      <c r="K255" s="187"/>
      <c r="M255" s="187"/>
      <c r="N255" s="245"/>
      <c r="O255" s="245"/>
      <c r="P255" s="245"/>
      <c r="R255" s="319"/>
      <c r="S255" s="319"/>
      <c r="T255" s="319"/>
      <c r="U255" s="319"/>
    </row>
    <row r="256" spans="1:21">
      <c r="A256" s="263" t="s">
        <v>178</v>
      </c>
      <c r="B256" s="182"/>
      <c r="C256" s="356" t="str">
        <f>IF(E237=2,C237,IF(E237=1,C239," "))</f>
        <v>-</v>
      </c>
      <c r="D256" s="368"/>
      <c r="E256" s="202"/>
      <c r="F256" s="354"/>
      <c r="G256" s="354"/>
      <c r="H256" s="217"/>
      <c r="I256" s="306"/>
      <c r="J256" s="306"/>
      <c r="K256" s="187"/>
      <c r="M256" s="187"/>
      <c r="N256" s="245"/>
      <c r="O256" s="245"/>
      <c r="P256" s="245"/>
      <c r="R256" s="191" t="s">
        <v>132</v>
      </c>
      <c r="S256" s="191" t="s">
        <v>134</v>
      </c>
      <c r="T256" s="191" t="s">
        <v>11</v>
      </c>
      <c r="U256" s="319"/>
    </row>
    <row r="257" spans="1:21">
      <c r="A257" s="192"/>
      <c r="C257" s="200"/>
      <c r="D257" s="311" t="s">
        <v>176</v>
      </c>
      <c r="E257" s="196"/>
      <c r="F257" s="356" t="str">
        <f>IF(E256=1,C256,IF(E256=2,C258," "))</f>
        <v xml:space="preserve"> </v>
      </c>
      <c r="G257" s="357"/>
      <c r="H257" s="217"/>
      <c r="I257" s="245"/>
      <c r="J257" s="310"/>
      <c r="K257" s="187"/>
      <c r="M257" s="187"/>
      <c r="N257" s="245"/>
      <c r="O257" s="245"/>
      <c r="P257" s="245"/>
      <c r="R257" s="197">
        <v>331</v>
      </c>
      <c r="S257" s="198" t="str">
        <f>C256</f>
        <v>-</v>
      </c>
      <c r="T257" s="198" t="str">
        <f>C258</f>
        <v xml:space="preserve"> </v>
      </c>
      <c r="U257" s="319"/>
    </row>
    <row r="258" spans="1:21">
      <c r="A258" s="263" t="s">
        <v>179</v>
      </c>
      <c r="B258" s="199"/>
      <c r="C258" s="347" t="str">
        <f>IF(E243=2,C241,IF(E243=1,C243," "))</f>
        <v xml:space="preserve"> </v>
      </c>
      <c r="D258" s="369"/>
      <c r="E258" s="227"/>
      <c r="F258" s="245"/>
      <c r="G258" s="246"/>
      <c r="H258" s="217"/>
      <c r="I258" s="245"/>
      <c r="J258" s="230"/>
      <c r="K258" s="187"/>
      <c r="M258" s="187"/>
      <c r="N258" s="245"/>
      <c r="O258" s="245"/>
      <c r="P258" s="245"/>
      <c r="R258" s="197">
        <v>332</v>
      </c>
      <c r="S258" s="198" t="str">
        <f>C260</f>
        <v xml:space="preserve"> </v>
      </c>
      <c r="T258" s="198" t="str">
        <f>C262</f>
        <v xml:space="preserve"> </v>
      </c>
      <c r="U258" s="319"/>
    </row>
    <row r="259" spans="1:21">
      <c r="A259" s="240"/>
      <c r="B259" s="279"/>
      <c r="C259" s="245"/>
      <c r="D259" s="310"/>
      <c r="E259" s="210"/>
      <c r="F259" s="211"/>
      <c r="G259" s="226"/>
      <c r="H259" s="209"/>
      <c r="I259" s="366" t="str">
        <f>IF(H260=1,F257,IF(H260=2,F261," "))</f>
        <v xml:space="preserve"> </v>
      </c>
      <c r="J259" s="366"/>
      <c r="K259" s="187"/>
      <c r="M259" s="187"/>
      <c r="N259" s="245"/>
      <c r="O259" s="245"/>
      <c r="P259" s="245"/>
      <c r="U259" s="319"/>
    </row>
    <row r="260" spans="1:21">
      <c r="A260" s="263" t="s">
        <v>180</v>
      </c>
      <c r="B260" s="312"/>
      <c r="C260" s="356" t="str">
        <f>IF(E245=2,C245,IF(E245=1,C247," "))</f>
        <v xml:space="preserve"> </v>
      </c>
      <c r="D260" s="368"/>
      <c r="E260" s="217"/>
      <c r="F260" s="306"/>
      <c r="G260" s="313"/>
      <c r="H260" s="314"/>
      <c r="I260" s="308"/>
      <c r="J260" s="309"/>
      <c r="K260" s="187"/>
      <c r="M260" s="187"/>
      <c r="N260" s="245"/>
      <c r="O260" s="245"/>
      <c r="P260" s="245"/>
      <c r="U260" s="319"/>
    </row>
    <row r="261" spans="1:21">
      <c r="A261" s="192"/>
      <c r="C261" s="200"/>
      <c r="D261" s="311" t="s">
        <v>177</v>
      </c>
      <c r="E261" s="271"/>
      <c r="F261" s="366" t="str">
        <f>IF(E262=1,C260,IF(E262=2,C262," "))</f>
        <v xml:space="preserve"> </v>
      </c>
      <c r="G261" s="367"/>
      <c r="H261" s="217"/>
      <c r="I261" s="245"/>
      <c r="J261" s="230"/>
      <c r="K261" s="187"/>
      <c r="M261" s="187"/>
      <c r="N261" s="245"/>
      <c r="O261" s="245"/>
      <c r="P261" s="245"/>
      <c r="R261" s="191" t="s">
        <v>200</v>
      </c>
      <c r="S261" s="191" t="s">
        <v>134</v>
      </c>
      <c r="T261" s="191" t="s">
        <v>11</v>
      </c>
      <c r="U261" s="319"/>
    </row>
    <row r="262" spans="1:21">
      <c r="A262" s="263" t="s">
        <v>181</v>
      </c>
      <c r="B262" s="199"/>
      <c r="C262" s="347" t="str">
        <f>IF(E251=2,C249,IF(E251=1,C251," "))</f>
        <v xml:space="preserve"> </v>
      </c>
      <c r="D262" s="369"/>
      <c r="E262" s="307"/>
      <c r="F262" s="308"/>
      <c r="G262" s="309"/>
      <c r="H262" s="210"/>
      <c r="I262" s="250"/>
      <c r="J262" s="250"/>
      <c r="K262" s="187"/>
      <c r="M262" s="187"/>
      <c r="N262" s="245"/>
      <c r="O262" s="245"/>
      <c r="P262" s="245"/>
      <c r="R262" s="197">
        <v>341</v>
      </c>
      <c r="S262" s="198" t="str">
        <f>F257</f>
        <v xml:space="preserve"> </v>
      </c>
      <c r="T262" s="198" t="str">
        <f>F261</f>
        <v xml:space="preserve"> </v>
      </c>
      <c r="U262" s="319"/>
    </row>
    <row r="263" spans="1:21">
      <c r="A263" s="287"/>
      <c r="B263" s="249"/>
      <c r="C263" s="211"/>
      <c r="D263" s="211"/>
      <c r="E263" s="217"/>
      <c r="F263" s="306"/>
      <c r="G263" s="306"/>
      <c r="H263" s="217"/>
      <c r="I263" s="245"/>
      <c r="J263" s="230"/>
      <c r="K263" s="187"/>
      <c r="M263" s="187"/>
      <c r="N263" s="245"/>
      <c r="O263" s="245"/>
      <c r="P263" s="245"/>
      <c r="U263" s="319"/>
    </row>
    <row r="264" spans="1:21">
      <c r="A264" s="240"/>
      <c r="B264" s="279"/>
      <c r="C264" s="245"/>
      <c r="D264" s="310"/>
      <c r="E264" s="210"/>
      <c r="F264" s="211"/>
      <c r="G264" s="211"/>
      <c r="H264" s="217"/>
      <c r="I264" s="245"/>
      <c r="J264" s="230"/>
      <c r="K264" s="187"/>
      <c r="M264" s="187"/>
      <c r="N264" s="245"/>
      <c r="O264" s="245"/>
      <c r="P264" s="245"/>
      <c r="U264" s="319"/>
    </row>
    <row r="265" spans="1:21">
      <c r="A265" s="164"/>
      <c r="B265" s="346" t="s">
        <v>246</v>
      </c>
      <c r="C265" s="346"/>
      <c r="D265" s="346"/>
      <c r="E265" s="346" t="s">
        <v>247</v>
      </c>
      <c r="F265" s="346"/>
      <c r="G265" s="346"/>
      <c r="H265" s="217"/>
      <c r="I265" s="306"/>
      <c r="J265" s="164"/>
      <c r="K265" s="346" t="s">
        <v>248</v>
      </c>
      <c r="L265" s="346"/>
      <c r="M265" s="346"/>
      <c r="N265" s="346" t="s">
        <v>249</v>
      </c>
      <c r="O265" s="346"/>
      <c r="P265" s="346"/>
      <c r="R265" s="191" t="s">
        <v>199</v>
      </c>
      <c r="S265" s="191" t="s">
        <v>134</v>
      </c>
      <c r="T265" s="191" t="s">
        <v>11</v>
      </c>
      <c r="U265" s="319"/>
    </row>
    <row r="266" spans="1:21" ht="21">
      <c r="A266" s="167"/>
      <c r="B266" s="259"/>
      <c r="C266" s="259"/>
      <c r="D266" s="260"/>
      <c r="E266" s="170"/>
      <c r="F266" s="261"/>
      <c r="G266" s="262"/>
      <c r="H266" s="170"/>
      <c r="I266" s="168"/>
      <c r="J266" s="167"/>
      <c r="K266" s="259"/>
      <c r="L266" s="259"/>
      <c r="M266" s="260"/>
      <c r="N266" s="170"/>
      <c r="O266" s="261"/>
      <c r="P266" s="262"/>
      <c r="Q266" s="200"/>
      <c r="R266" s="197">
        <v>342</v>
      </c>
      <c r="S266" s="198" t="str">
        <f>C267</f>
        <v xml:space="preserve"> </v>
      </c>
      <c r="T266" s="198" t="str">
        <f>C269</f>
        <v xml:space="preserve"> </v>
      </c>
      <c r="U266" s="319"/>
    </row>
    <row r="267" spans="1:21">
      <c r="A267" s="263" t="s">
        <v>176</v>
      </c>
      <c r="B267" s="182"/>
      <c r="C267" s="356" t="str">
        <f>IF(E256=2,C256,IF(E256=1,C258," "))</f>
        <v xml:space="preserve"> </v>
      </c>
      <c r="D267" s="368"/>
      <c r="E267" s="217"/>
      <c r="F267" s="306"/>
      <c r="G267" s="306"/>
      <c r="H267" s="217"/>
      <c r="I267" s="245"/>
      <c r="J267" s="263" t="s">
        <v>174</v>
      </c>
      <c r="K267" s="182"/>
      <c r="L267" s="356" t="str">
        <f>IF(H241=2,F238,IF(H241=1,F242," "))</f>
        <v xml:space="preserve"> </v>
      </c>
      <c r="M267" s="368"/>
      <c r="N267" s="217"/>
      <c r="O267" s="306"/>
      <c r="P267" s="306"/>
      <c r="R267" s="319"/>
      <c r="S267" s="319"/>
      <c r="T267" s="319"/>
      <c r="U267" s="319"/>
    </row>
    <row r="268" spans="1:21">
      <c r="A268" s="192"/>
      <c r="C268" s="200"/>
      <c r="D268" s="305"/>
      <c r="E268" s="271"/>
      <c r="F268" s="366" t="str">
        <f>IF(E269=1,C267,IF(E269=2,C269," "))</f>
        <v xml:space="preserve"> </v>
      </c>
      <c r="G268" s="366"/>
      <c r="H268" s="217"/>
      <c r="I268" s="306"/>
      <c r="J268" s="192"/>
      <c r="K268" s="193"/>
      <c r="L268" s="200"/>
      <c r="M268" s="305"/>
      <c r="N268" s="271"/>
      <c r="O268" s="366" t="str">
        <f>IF(N269=1,L267,IF(N269=2,L269," "))</f>
        <v xml:space="preserve"> </v>
      </c>
      <c r="P268" s="366"/>
      <c r="R268" s="319"/>
      <c r="S268" s="319"/>
      <c r="T268" s="319"/>
      <c r="U268" s="319"/>
    </row>
    <row r="269" spans="1:21">
      <c r="A269" s="263" t="s">
        <v>177</v>
      </c>
      <c r="B269" s="199"/>
      <c r="C269" s="347" t="str">
        <f>IF(E262=2,C260,IF(E262=1,C262," "))</f>
        <v xml:space="preserve"> </v>
      </c>
      <c r="D269" s="369"/>
      <c r="E269" s="307"/>
      <c r="F269" s="308"/>
      <c r="G269" s="309"/>
      <c r="H269" s="210"/>
      <c r="I269" s="211"/>
      <c r="J269" s="263" t="s">
        <v>175</v>
      </c>
      <c r="K269" s="199"/>
      <c r="L269" s="347" t="str">
        <f>IF(H249=2,F246,IF(H249=1,F250," "))</f>
        <v xml:space="preserve"> </v>
      </c>
      <c r="M269" s="369"/>
      <c r="N269" s="307"/>
      <c r="O269" s="308"/>
      <c r="P269" s="309"/>
      <c r="R269" s="191" t="s">
        <v>198</v>
      </c>
      <c r="S269" s="191" t="s">
        <v>134</v>
      </c>
      <c r="T269" s="191" t="s">
        <v>11</v>
      </c>
      <c r="U269" s="319"/>
    </row>
    <row r="270" spans="1:21" ht="17.399999999999999">
      <c r="A270" s="187"/>
      <c r="B270" s="187"/>
      <c r="D270" s="187"/>
      <c r="E270" s="187"/>
      <c r="G270" s="187"/>
      <c r="H270" s="187"/>
      <c r="J270" s="187"/>
      <c r="K270" s="187"/>
      <c r="M270" s="187"/>
      <c r="N270" s="245"/>
      <c r="O270" s="245"/>
      <c r="P270" s="245"/>
      <c r="R270" s="197">
        <v>343</v>
      </c>
      <c r="S270" s="198" t="str">
        <f>L267</f>
        <v xml:space="preserve"> </v>
      </c>
      <c r="T270" s="198" t="str">
        <f>L269</f>
        <v xml:space="preserve"> </v>
      </c>
      <c r="U270" s="319"/>
    </row>
    <row r="271" spans="1:21">
      <c r="A271" s="252"/>
      <c r="B271" s="163"/>
      <c r="C271" s="253"/>
      <c r="D271" s="253"/>
      <c r="E271" s="254"/>
      <c r="F271" s="254"/>
      <c r="H271" s="189"/>
      <c r="J271" s="190"/>
      <c r="N271" s="187"/>
      <c r="P271" s="255"/>
    </row>
    <row r="272" spans="1:21">
      <c r="P272" s="255"/>
    </row>
    <row r="273" spans="18:20">
      <c r="R273" s="197">
        <v>999</v>
      </c>
      <c r="S273" s="198" t="s">
        <v>57</v>
      </c>
      <c r="T273" s="198" t="s">
        <v>57</v>
      </c>
    </row>
  </sheetData>
  <sheetProtection formatCells="0" formatColumns="0" formatRows="0" insertRows="0" deleteRows="0"/>
  <mergeCells count="302">
    <mergeCell ref="C269:D269"/>
    <mergeCell ref="L269:M269"/>
    <mergeCell ref="K265:M265"/>
    <mergeCell ref="N265:P265"/>
    <mergeCell ref="C267:D267"/>
    <mergeCell ref="L267:M267"/>
    <mergeCell ref="F268:G268"/>
    <mergeCell ref="O268:P268"/>
    <mergeCell ref="C258:D258"/>
    <mergeCell ref="I259:J259"/>
    <mergeCell ref="C260:D260"/>
    <mergeCell ref="F261:G261"/>
    <mergeCell ref="C262:D262"/>
    <mergeCell ref="B265:D265"/>
    <mergeCell ref="E265:G265"/>
    <mergeCell ref="B254:D254"/>
    <mergeCell ref="E254:G254"/>
    <mergeCell ref="H254:J254"/>
    <mergeCell ref="C256:D256"/>
    <mergeCell ref="F256:G256"/>
    <mergeCell ref="F257:G257"/>
    <mergeCell ref="F246:G246"/>
    <mergeCell ref="C247:D247"/>
    <mergeCell ref="I248:J248"/>
    <mergeCell ref="C249:D249"/>
    <mergeCell ref="F250:G250"/>
    <mergeCell ref="C251:D251"/>
    <mergeCell ref="N241:P241"/>
    <mergeCell ref="F242:G242"/>
    <mergeCell ref="C243:D243"/>
    <mergeCell ref="L243:M243"/>
    <mergeCell ref="L244:M244"/>
    <mergeCell ref="C245:D245"/>
    <mergeCell ref="F245:G245"/>
    <mergeCell ref="C237:D237"/>
    <mergeCell ref="F237:G237"/>
    <mergeCell ref="F238:G238"/>
    <mergeCell ref="C239:D239"/>
    <mergeCell ref="I240:J240"/>
    <mergeCell ref="C241:D241"/>
    <mergeCell ref="K235:M235"/>
    <mergeCell ref="A232:P232"/>
    <mergeCell ref="A233:P233"/>
    <mergeCell ref="N222:P222"/>
    <mergeCell ref="L224:M224"/>
    <mergeCell ref="O225:P225"/>
    <mergeCell ref="L226:M226"/>
    <mergeCell ref="C230:P230"/>
    <mergeCell ref="B222:D222"/>
    <mergeCell ref="E222:G222"/>
    <mergeCell ref="C224:D224"/>
    <mergeCell ref="F225:G225"/>
    <mergeCell ref="C226:D226"/>
    <mergeCell ref="K222:M222"/>
    <mergeCell ref="I179:J179"/>
    <mergeCell ref="C176:D176"/>
    <mergeCell ref="F177:G177"/>
    <mergeCell ref="C169:D169"/>
    <mergeCell ref="F170:G170"/>
    <mergeCell ref="C171:D171"/>
    <mergeCell ref="B235:D235"/>
    <mergeCell ref="E235:G235"/>
    <mergeCell ref="H235:J235"/>
    <mergeCell ref="C215:D215"/>
    <mergeCell ref="I216:J216"/>
    <mergeCell ref="C217:D217"/>
    <mergeCell ref="F218:G218"/>
    <mergeCell ref="C219:D219"/>
    <mergeCell ref="B211:D211"/>
    <mergeCell ref="E211:G211"/>
    <mergeCell ref="H211:J211"/>
    <mergeCell ref="F214:G214"/>
    <mergeCell ref="C146:D146"/>
    <mergeCell ref="C151:P151"/>
    <mergeCell ref="A153:P153"/>
    <mergeCell ref="A154:P154"/>
    <mergeCell ref="C208:D208"/>
    <mergeCell ref="C213:D213"/>
    <mergeCell ref="F213:G213"/>
    <mergeCell ref="F207:G207"/>
    <mergeCell ref="L201:M201"/>
    <mergeCell ref="F202:G202"/>
    <mergeCell ref="C196:D196"/>
    <mergeCell ref="I205:J205"/>
    <mergeCell ref="C206:D206"/>
    <mergeCell ref="F199:G199"/>
    <mergeCell ref="C200:D200"/>
    <mergeCell ref="C202:D202"/>
    <mergeCell ref="F203:G203"/>
    <mergeCell ref="C204:D204"/>
    <mergeCell ref="I161:J161"/>
    <mergeCell ref="H174:J174"/>
    <mergeCell ref="F176:G176"/>
    <mergeCell ref="C178:D178"/>
    <mergeCell ref="E185:G185"/>
    <mergeCell ref="C187:D187"/>
    <mergeCell ref="K190:M190"/>
    <mergeCell ref="L200:M200"/>
    <mergeCell ref="H192:J192"/>
    <mergeCell ref="I197:J197"/>
    <mergeCell ref="C180:D180"/>
    <mergeCell ref="B185:D185"/>
    <mergeCell ref="C189:D189"/>
    <mergeCell ref="C194:D194"/>
    <mergeCell ref="F194:G194"/>
    <mergeCell ref="C182:D182"/>
    <mergeCell ref="K192:M192"/>
    <mergeCell ref="F195:G195"/>
    <mergeCell ref="E192:G192"/>
    <mergeCell ref="B192:D192"/>
    <mergeCell ref="C198:D198"/>
    <mergeCell ref="F188:G188"/>
    <mergeCell ref="H190:J190"/>
    <mergeCell ref="F181:G181"/>
    <mergeCell ref="O145:P145"/>
    <mergeCell ref="L146:M146"/>
    <mergeCell ref="F117:G117"/>
    <mergeCell ref="K125:M125"/>
    <mergeCell ref="L133:M133"/>
    <mergeCell ref="O136:P136"/>
    <mergeCell ref="I120:J120"/>
    <mergeCell ref="B174:D174"/>
    <mergeCell ref="E174:G174"/>
    <mergeCell ref="B167:D167"/>
    <mergeCell ref="F163:G163"/>
    <mergeCell ref="C164:D164"/>
    <mergeCell ref="C160:D160"/>
    <mergeCell ref="C162:D162"/>
    <mergeCell ref="F158:G158"/>
    <mergeCell ref="C158:D158"/>
    <mergeCell ref="F159:G159"/>
    <mergeCell ref="E167:G167"/>
    <mergeCell ref="B156:D156"/>
    <mergeCell ref="E156:G156"/>
    <mergeCell ref="H156:J156"/>
    <mergeCell ref="C144:D144"/>
    <mergeCell ref="F144:G144"/>
    <mergeCell ref="F145:G145"/>
    <mergeCell ref="B142:D142"/>
    <mergeCell ref="E142:G142"/>
    <mergeCell ref="C112:D112"/>
    <mergeCell ref="C65:D65"/>
    <mergeCell ref="C61:D61"/>
    <mergeCell ref="F118:G118"/>
    <mergeCell ref="K142:M142"/>
    <mergeCell ref="N142:P142"/>
    <mergeCell ref="L144:M144"/>
    <mergeCell ref="O144:P144"/>
    <mergeCell ref="C119:D119"/>
    <mergeCell ref="I114:J114"/>
    <mergeCell ref="I109:J109"/>
    <mergeCell ref="L106:M106"/>
    <mergeCell ref="F103:G103"/>
    <mergeCell ref="F108:G108"/>
    <mergeCell ref="F98:G98"/>
    <mergeCell ref="F113:G113"/>
    <mergeCell ref="I113:J113"/>
    <mergeCell ref="C102:D102"/>
    <mergeCell ref="C107:D107"/>
    <mergeCell ref="C109:D109"/>
    <mergeCell ref="C97:D97"/>
    <mergeCell ref="I103:J103"/>
    <mergeCell ref="F82:G82"/>
    <mergeCell ref="C82:D82"/>
    <mergeCell ref="F46:G46"/>
    <mergeCell ref="K80:M80"/>
    <mergeCell ref="C49:D49"/>
    <mergeCell ref="C51:D51"/>
    <mergeCell ref="C63:D63"/>
    <mergeCell ref="C53:D53"/>
    <mergeCell ref="F54:G54"/>
    <mergeCell ref="F62:G62"/>
    <mergeCell ref="E80:G80"/>
    <mergeCell ref="H80:J80"/>
    <mergeCell ref="F58:G58"/>
    <mergeCell ref="I52:J52"/>
    <mergeCell ref="C59:D59"/>
    <mergeCell ref="B80:D80"/>
    <mergeCell ref="C67:D67"/>
    <mergeCell ref="C71:D71"/>
    <mergeCell ref="C69:D69"/>
    <mergeCell ref="A78:P78"/>
    <mergeCell ref="I68:J68"/>
    <mergeCell ref="C47:D47"/>
    <mergeCell ref="F42:G42"/>
    <mergeCell ref="C45:D45"/>
    <mergeCell ref="C27:D27"/>
    <mergeCell ref="I28:J28"/>
    <mergeCell ref="I44:J44"/>
    <mergeCell ref="F40:G40"/>
    <mergeCell ref="F34:G34"/>
    <mergeCell ref="C37:D37"/>
    <mergeCell ref="F38:G38"/>
    <mergeCell ref="C31:D31"/>
    <mergeCell ref="C33:D33"/>
    <mergeCell ref="C35:D35"/>
    <mergeCell ref="C29:D29"/>
    <mergeCell ref="C39:D39"/>
    <mergeCell ref="L87:M87"/>
    <mergeCell ref="I89:J89"/>
    <mergeCell ref="L86:M86"/>
    <mergeCell ref="F87:G87"/>
    <mergeCell ref="F88:G88"/>
    <mergeCell ref="F83:G83"/>
    <mergeCell ref="I83:J83"/>
    <mergeCell ref="I84:J84"/>
    <mergeCell ref="C117:D117"/>
    <mergeCell ref="F100:G100"/>
    <mergeCell ref="F107:G107"/>
    <mergeCell ref="I104:J104"/>
    <mergeCell ref="F105:G105"/>
    <mergeCell ref="I100:J100"/>
    <mergeCell ref="I93:J93"/>
    <mergeCell ref="C114:D114"/>
    <mergeCell ref="F115:G115"/>
    <mergeCell ref="L97:M97"/>
    <mergeCell ref="L96:M96"/>
    <mergeCell ref="F93:G93"/>
    <mergeCell ref="F97:G97"/>
    <mergeCell ref="F102:G102"/>
    <mergeCell ref="C99:D99"/>
    <mergeCell ref="I99:J99"/>
    <mergeCell ref="F95:G95"/>
    <mergeCell ref="F90:G90"/>
    <mergeCell ref="I90:J90"/>
    <mergeCell ref="C92:D92"/>
    <mergeCell ref="C104:D104"/>
    <mergeCell ref="C94:D94"/>
    <mergeCell ref="C89:D89"/>
    <mergeCell ref="C87:D87"/>
    <mergeCell ref="C84:D84"/>
    <mergeCell ref="F92:G92"/>
    <mergeCell ref="F85:G85"/>
    <mergeCell ref="A3:P3"/>
    <mergeCell ref="A4:P4"/>
    <mergeCell ref="C21:D21"/>
    <mergeCell ref="F22:G22"/>
    <mergeCell ref="K7:M7"/>
    <mergeCell ref="H7:J7"/>
    <mergeCell ref="C11:D11"/>
    <mergeCell ref="N7:P7"/>
    <mergeCell ref="I12:J12"/>
    <mergeCell ref="C13:D13"/>
    <mergeCell ref="N6:P6"/>
    <mergeCell ref="F10:G10"/>
    <mergeCell ref="B6:D6"/>
    <mergeCell ref="E6:G6"/>
    <mergeCell ref="H6:J6"/>
    <mergeCell ref="K6:M6"/>
    <mergeCell ref="C9:D9"/>
    <mergeCell ref="F14:G14"/>
    <mergeCell ref="C17:D17"/>
    <mergeCell ref="F18:G18"/>
    <mergeCell ref="C19:D19"/>
    <mergeCell ref="O89:P89"/>
    <mergeCell ref="N80:P80"/>
    <mergeCell ref="C15:D15"/>
    <mergeCell ref="L16:M16"/>
    <mergeCell ref="L64:M64"/>
    <mergeCell ref="A77:P77"/>
    <mergeCell ref="F70:G70"/>
    <mergeCell ref="F66:G66"/>
    <mergeCell ref="C23:D23"/>
    <mergeCell ref="N38:P38"/>
    <mergeCell ref="C43:D43"/>
    <mergeCell ref="I20:J20"/>
    <mergeCell ref="F50:G50"/>
    <mergeCell ref="L48:M48"/>
    <mergeCell ref="I36:J36"/>
    <mergeCell ref="C25:D25"/>
    <mergeCell ref="L32:M32"/>
    <mergeCell ref="C41:D41"/>
    <mergeCell ref="C55:D55"/>
    <mergeCell ref="O24:P24"/>
    <mergeCell ref="O40:P40"/>
    <mergeCell ref="F30:G30"/>
    <mergeCell ref="I60:J60"/>
    <mergeCell ref="F26:G26"/>
    <mergeCell ref="C1:P1"/>
    <mergeCell ref="N125:P125"/>
    <mergeCell ref="L111:M111"/>
    <mergeCell ref="O119:P119"/>
    <mergeCell ref="L117:M117"/>
    <mergeCell ref="L116:M116"/>
    <mergeCell ref="O109:P109"/>
    <mergeCell ref="L101:M101"/>
    <mergeCell ref="O56:P56"/>
    <mergeCell ref="C57:D57"/>
    <mergeCell ref="F112:G112"/>
    <mergeCell ref="F120:G120"/>
    <mergeCell ref="L121:M121"/>
    <mergeCell ref="E125:G125"/>
    <mergeCell ref="L91:M91"/>
    <mergeCell ref="F110:G110"/>
    <mergeCell ref="I110:J110"/>
    <mergeCell ref="I94:J94"/>
    <mergeCell ref="I119:J119"/>
    <mergeCell ref="L107:M107"/>
    <mergeCell ref="H125:J125"/>
    <mergeCell ref="B125:D125"/>
    <mergeCell ref="C75:P75"/>
    <mergeCell ref="O99:P99"/>
  </mergeCells>
  <phoneticPr fontId="4" type="noConversion"/>
  <conditionalFormatting sqref="E9 E15 H11 H21 E17 E23 E25 H27 K15 N25 N41 K33 H37 E39 E33 E41 E47 E49 H53 H43 K47 N57 K65 G69:H69 H59 E57 E55 E63 E65 E71">
    <cfRule type="cellIs" dxfId="2" priority="2" stopIfTrue="1" operator="equal">
      <formula>"p"</formula>
    </cfRule>
  </conditionalFormatting>
  <conditionalFormatting sqref="E82 E87 H90 H83 K87 N90 N100 K97 H100 H93 E92 E97 E102 H103 K107 N110 H110 E107 N120 K117 H120 E117 E112 H113 E129 E135 H137 H131 K134 N137 N146 E146 E158 E164 H162 E171 E176 E182 H180 E189 E194 E200 H198 K202 H206 E208 E202 E213 E219 H217 E226 N226">
    <cfRule type="cellIs" dxfId="1" priority="1" stopIfTrue="1" operator="equal">
      <formula>"p"</formula>
    </cfRule>
  </conditionalFormatting>
  <printOptions horizontalCentered="1"/>
  <pageMargins left="0.39370078740157483" right="0.39370078740157483" top="0.23622047244094491" bottom="0.19685039370078741" header="0" footer="0"/>
  <pageSetup paperSize="9" scale="52" fitToHeight="0" orientation="portrait" r:id="rId1"/>
  <headerFooter alignWithMargins="0"/>
  <rowBreaks count="2" manualBreakCount="2">
    <brk id="74" max="15" man="1"/>
    <brk id="150" max="16383" man="1"/>
  </rowBreaks>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sheetPr>
    <tabColor theme="1" tint="4.9989318521683403E-2"/>
    <pageSetUpPr fitToPage="1"/>
  </sheetPr>
  <dimension ref="A1:AD37"/>
  <sheetViews>
    <sheetView zoomScale="90" zoomScaleNormal="90" workbookViewId="0">
      <selection activeCell="AB19" sqref="AB19"/>
    </sheetView>
  </sheetViews>
  <sheetFormatPr defaultColWidth="9.109375" defaultRowHeight="13.8"/>
  <cols>
    <col min="1" max="1" width="1.6640625" style="81" customWidth="1"/>
    <col min="2" max="4" width="8.33203125" style="81" customWidth="1"/>
    <col min="5" max="5" width="7.33203125" style="81" customWidth="1"/>
    <col min="6" max="7" width="1.5546875" style="81" customWidth="1"/>
    <col min="8" max="8" width="7.33203125" style="81" customWidth="1"/>
    <col min="9" max="11" width="8.33203125" style="81" customWidth="1"/>
    <col min="12" max="12" width="1.6640625" style="81" customWidth="1"/>
    <col min="13" max="13" width="3.6640625" style="80" customWidth="1"/>
    <col min="14" max="14" width="1.6640625" style="81" customWidth="1"/>
    <col min="15" max="17" width="8.33203125" style="81" customWidth="1"/>
    <col min="18" max="18" width="7.33203125" style="81" customWidth="1"/>
    <col min="19" max="20" width="1.5546875" style="81" customWidth="1"/>
    <col min="21" max="21" width="7.33203125" style="81" customWidth="1"/>
    <col min="22" max="24" width="8.33203125" style="81" customWidth="1"/>
    <col min="25" max="26" width="1.6640625" style="81" customWidth="1"/>
    <col min="27" max="27" width="8.6640625" style="81" customWidth="1"/>
    <col min="28" max="28" width="16.5546875" style="81" customWidth="1"/>
    <col min="29" max="29" width="8.6640625" style="81" customWidth="1"/>
    <col min="30" max="16384" width="9.109375" style="81"/>
  </cols>
  <sheetData>
    <row r="1" spans="1:30" ht="6" customHeight="1">
      <c r="A1" s="77"/>
      <c r="B1" s="78"/>
      <c r="C1" s="78"/>
      <c r="D1" s="78"/>
      <c r="E1" s="78"/>
      <c r="F1" s="78"/>
      <c r="G1" s="78"/>
      <c r="H1" s="78"/>
      <c r="I1" s="78"/>
      <c r="J1" s="78"/>
      <c r="K1" s="78"/>
      <c r="L1" s="79"/>
      <c r="N1" s="77"/>
      <c r="O1" s="78"/>
      <c r="P1" s="78"/>
      <c r="Q1" s="78"/>
      <c r="R1" s="78"/>
      <c r="S1" s="78"/>
      <c r="T1" s="78"/>
      <c r="U1" s="78"/>
      <c r="V1" s="78"/>
      <c r="W1" s="78"/>
      <c r="X1" s="78"/>
      <c r="Y1" s="79"/>
      <c r="Z1" s="80"/>
    </row>
    <row r="2" spans="1:30" s="87" customFormat="1" ht="12" customHeight="1" thickBot="1">
      <c r="A2" s="82"/>
      <c r="B2" s="83" t="s">
        <v>131</v>
      </c>
      <c r="C2" s="84"/>
      <c r="D2" s="84"/>
      <c r="E2" s="84"/>
      <c r="F2" s="84"/>
      <c r="G2" s="84"/>
      <c r="H2" s="84"/>
      <c r="I2" s="84"/>
      <c r="J2" s="84"/>
      <c r="K2" s="85" t="s">
        <v>130</v>
      </c>
      <c r="L2" s="86"/>
      <c r="M2" s="84"/>
      <c r="N2" s="82"/>
      <c r="O2" s="83" t="s">
        <v>131</v>
      </c>
      <c r="P2" s="84"/>
      <c r="Q2" s="84"/>
      <c r="R2" s="84"/>
      <c r="S2" s="84"/>
      <c r="T2" s="84"/>
      <c r="U2" s="84"/>
      <c r="V2" s="84"/>
      <c r="W2" s="84"/>
      <c r="X2" s="85" t="s">
        <v>130</v>
      </c>
      <c r="Y2" s="86"/>
      <c r="Z2" s="84"/>
    </row>
    <row r="3" spans="1:30" ht="18" customHeight="1" thickBot="1">
      <c r="A3" s="88"/>
      <c r="B3" s="371" t="str">
        <f>AB3</f>
        <v>M5</v>
      </c>
      <c r="C3" s="371"/>
      <c r="D3" s="372" t="s">
        <v>129</v>
      </c>
      <c r="E3" s="372"/>
      <c r="F3" s="372"/>
      <c r="G3" s="372"/>
      <c r="H3" s="372"/>
      <c r="I3" s="372"/>
      <c r="J3" s="370"/>
      <c r="K3" s="370"/>
      <c r="L3" s="89"/>
      <c r="N3" s="88"/>
      <c r="O3" s="371" t="str">
        <f>AB3</f>
        <v>M5</v>
      </c>
      <c r="P3" s="371"/>
      <c r="Q3" s="372" t="s">
        <v>129</v>
      </c>
      <c r="R3" s="372"/>
      <c r="S3" s="372"/>
      <c r="T3" s="372"/>
      <c r="U3" s="372"/>
      <c r="V3" s="372"/>
      <c r="W3" s="370"/>
      <c r="X3" s="370"/>
      <c r="Y3" s="90"/>
      <c r="Z3" s="80"/>
      <c r="AA3" s="91" t="s">
        <v>133</v>
      </c>
      <c r="AB3" s="152" t="str">
        <f>info!C9</f>
        <v>M5</v>
      </c>
    </row>
    <row r="4" spans="1:30" ht="10.5" customHeight="1">
      <c r="A4" s="88"/>
      <c r="B4" s="80"/>
      <c r="C4" s="80"/>
      <c r="D4" s="372"/>
      <c r="E4" s="372"/>
      <c r="F4" s="372"/>
      <c r="G4" s="372"/>
      <c r="H4" s="372"/>
      <c r="I4" s="372"/>
      <c r="J4" s="80"/>
      <c r="K4" s="80"/>
      <c r="L4" s="89"/>
      <c r="N4" s="88"/>
      <c r="O4" s="80"/>
      <c r="P4" s="80"/>
      <c r="Q4" s="372"/>
      <c r="R4" s="372"/>
      <c r="S4" s="372"/>
      <c r="T4" s="372"/>
      <c r="U4" s="372"/>
      <c r="V4" s="372"/>
      <c r="W4" s="80"/>
      <c r="X4" s="80"/>
      <c r="Y4" s="90"/>
      <c r="Z4" s="80"/>
      <c r="AA4" s="92"/>
      <c r="AB4" s="93"/>
    </row>
    <row r="5" spans="1:30" ht="6" customHeight="1" thickBot="1">
      <c r="A5" s="88"/>
      <c r="B5" s="80"/>
      <c r="C5" s="80"/>
      <c r="D5" s="94"/>
      <c r="E5" s="94"/>
      <c r="F5" s="94"/>
      <c r="G5" s="94"/>
      <c r="H5" s="94"/>
      <c r="I5" s="94"/>
      <c r="J5" s="80"/>
      <c r="K5" s="80"/>
      <c r="L5" s="89"/>
      <c r="N5" s="88"/>
      <c r="O5" s="80"/>
      <c r="P5" s="80"/>
      <c r="Q5" s="94"/>
      <c r="R5" s="94"/>
      <c r="S5" s="94"/>
      <c r="T5" s="94"/>
      <c r="U5" s="94"/>
      <c r="V5" s="94"/>
      <c r="W5" s="80"/>
      <c r="X5" s="80"/>
      <c r="Y5" s="90"/>
      <c r="Z5" s="80"/>
      <c r="AA5" s="92"/>
      <c r="AB5" s="93"/>
    </row>
    <row r="6" spans="1:30" s="100" customFormat="1" ht="23.25" customHeight="1" thickBot="1">
      <c r="A6" s="95"/>
      <c r="B6" s="373" t="str">
        <f>VLOOKUP(AB6,turniej!R$1:$T300,2,FALSE)</f>
        <v>Buczny Władysław</v>
      </c>
      <c r="C6" s="373"/>
      <c r="D6" s="373"/>
      <c r="E6" s="373"/>
      <c r="F6" s="96"/>
      <c r="G6" s="96"/>
      <c r="H6" s="373" t="str">
        <f>VLOOKUP(AB6,turniej!R$1:$T300,3,FALSE)</f>
        <v>Wołowiec Ryszard</v>
      </c>
      <c r="I6" s="373"/>
      <c r="J6" s="373"/>
      <c r="K6" s="373"/>
      <c r="L6" s="97"/>
      <c r="M6" s="96"/>
      <c r="N6" s="95"/>
      <c r="O6" s="373" t="str">
        <f>VLOOKUP(AB7,turniej!R$1:$T300,2,FALSE)</f>
        <v>Gładysz Janusz</v>
      </c>
      <c r="P6" s="373"/>
      <c r="Q6" s="373"/>
      <c r="R6" s="373"/>
      <c r="S6" s="96"/>
      <c r="T6" s="96"/>
      <c r="U6" s="373" t="str">
        <f>VLOOKUP(AB7,turniej!R$1:$T300,3,FALSE)</f>
        <v>Lipa Janusz</v>
      </c>
      <c r="V6" s="373"/>
      <c r="W6" s="373"/>
      <c r="X6" s="373"/>
      <c r="Y6" s="98"/>
      <c r="Z6" s="96"/>
      <c r="AA6" s="99" t="s">
        <v>132</v>
      </c>
      <c r="AB6" s="197">
        <v>3</v>
      </c>
    </row>
    <row r="7" spans="1:30" s="105" customFormat="1" ht="12" customHeight="1" thickBot="1">
      <c r="A7" s="101"/>
      <c r="B7" s="102" t="s">
        <v>128</v>
      </c>
      <c r="C7" s="103"/>
      <c r="D7" s="103"/>
      <c r="E7" s="104"/>
      <c r="H7" s="106"/>
      <c r="I7" s="103"/>
      <c r="J7" s="103"/>
      <c r="K7" s="107" t="s">
        <v>128</v>
      </c>
      <c r="L7" s="108"/>
      <c r="N7" s="101"/>
      <c r="O7" s="102" t="s">
        <v>128</v>
      </c>
      <c r="P7" s="103"/>
      <c r="Q7" s="109"/>
      <c r="R7" s="104"/>
      <c r="U7" s="106"/>
      <c r="V7" s="103"/>
      <c r="W7" s="103"/>
      <c r="X7" s="107" t="s">
        <v>128</v>
      </c>
      <c r="Y7" s="110"/>
      <c r="AA7" s="91" t="s">
        <v>132</v>
      </c>
      <c r="AB7" s="197">
        <v>4</v>
      </c>
      <c r="AC7" s="111"/>
      <c r="AD7" s="112"/>
    </row>
    <row r="8" spans="1:30" ht="10.5" customHeight="1" thickBot="1">
      <c r="A8" s="88"/>
      <c r="B8" s="80"/>
      <c r="C8" s="80"/>
      <c r="D8" s="80"/>
      <c r="E8" s="80"/>
      <c r="F8" s="80"/>
      <c r="G8" s="80"/>
      <c r="H8" s="80"/>
      <c r="I8" s="80"/>
      <c r="J8" s="80"/>
      <c r="K8" s="80"/>
      <c r="L8" s="89"/>
      <c r="N8" s="88"/>
      <c r="O8" s="80"/>
      <c r="P8" s="80"/>
      <c r="Q8" s="80"/>
      <c r="R8" s="80"/>
      <c r="S8" s="80"/>
      <c r="T8" s="80"/>
      <c r="U8" s="80"/>
      <c r="V8" s="80"/>
      <c r="W8" s="80"/>
      <c r="X8" s="80"/>
      <c r="Y8" s="90"/>
      <c r="Z8" s="80"/>
      <c r="AA8" s="91" t="s">
        <v>132</v>
      </c>
      <c r="AB8" s="197">
        <v>5</v>
      </c>
      <c r="AC8" s="111"/>
      <c r="AD8" s="93"/>
    </row>
    <row r="9" spans="1:30" s="100" customFormat="1" ht="18" customHeight="1" thickBot="1">
      <c r="A9" s="95"/>
      <c r="B9" s="374" t="str">
        <f>VLOOKUP(B6,lista!$C$8:$G$39,4,FALSE)</f>
        <v>IZ Zielona Góra</v>
      </c>
      <c r="C9" s="374"/>
      <c r="D9" s="374"/>
      <c r="E9" s="374"/>
      <c r="F9" s="113"/>
      <c r="G9" s="113"/>
      <c r="H9" s="374" t="str">
        <f>VLOOKUP(H6,lista!$C$8:$G$39,4,FALSE)</f>
        <v>IC Południowy</v>
      </c>
      <c r="I9" s="374"/>
      <c r="J9" s="374"/>
      <c r="K9" s="374"/>
      <c r="L9" s="114"/>
      <c r="M9" s="113"/>
      <c r="N9" s="95"/>
      <c r="O9" s="374" t="str">
        <f>VLOOKUP(O6,lista!$C$8:$G$39,4,FALSE)</f>
        <v>IZ Lublin</v>
      </c>
      <c r="P9" s="374"/>
      <c r="Q9" s="374"/>
      <c r="R9" s="374"/>
      <c r="S9" s="113"/>
      <c r="T9" s="113"/>
      <c r="U9" s="374" t="str">
        <f>VLOOKUP(U6,lista!$C$8:$G$39,4,FALSE)</f>
        <v xml:space="preserve">Cargo Service </v>
      </c>
      <c r="V9" s="374"/>
      <c r="W9" s="374"/>
      <c r="X9" s="374"/>
      <c r="Y9" s="115"/>
      <c r="Z9" s="113"/>
      <c r="AA9" s="116" t="s">
        <v>132</v>
      </c>
      <c r="AB9" s="73">
        <v>4</v>
      </c>
    </row>
    <row r="10" spans="1:30" s="105" customFormat="1" ht="12" customHeight="1">
      <c r="A10" s="101"/>
      <c r="B10" s="117" t="s">
        <v>127</v>
      </c>
      <c r="C10" s="118"/>
      <c r="D10" s="118"/>
      <c r="E10" s="119"/>
      <c r="H10" s="120"/>
      <c r="I10" s="118"/>
      <c r="J10" s="118"/>
      <c r="K10" s="121" t="s">
        <v>127</v>
      </c>
      <c r="L10" s="108"/>
      <c r="N10" s="101"/>
      <c r="O10" s="117" t="s">
        <v>127</v>
      </c>
      <c r="P10" s="118"/>
      <c r="Q10" s="118"/>
      <c r="R10" s="119"/>
      <c r="U10" s="120"/>
      <c r="V10" s="118"/>
      <c r="W10" s="118"/>
      <c r="X10" s="121" t="s">
        <v>127</v>
      </c>
      <c r="Y10" s="110"/>
      <c r="AA10" s="111"/>
      <c r="AB10" s="112"/>
      <c r="AC10" s="111"/>
      <c r="AD10" s="122"/>
    </row>
    <row r="11" spans="1:30" ht="12" customHeight="1">
      <c r="A11" s="88"/>
      <c r="B11" s="80"/>
      <c r="C11" s="80"/>
      <c r="D11" s="80"/>
      <c r="E11" s="80"/>
      <c r="F11" s="80"/>
      <c r="G11" s="80"/>
      <c r="H11" s="80"/>
      <c r="I11" s="80"/>
      <c r="J11" s="80"/>
      <c r="K11" s="80"/>
      <c r="L11" s="89"/>
      <c r="N11" s="88"/>
      <c r="O11" s="80"/>
      <c r="P11" s="80"/>
      <c r="Q11" s="80"/>
      <c r="R11" s="80"/>
      <c r="S11" s="80"/>
      <c r="T11" s="80"/>
      <c r="U11" s="80"/>
      <c r="V11" s="80"/>
      <c r="W11" s="80"/>
      <c r="X11" s="80"/>
      <c r="Y11" s="90"/>
      <c r="Z11" s="80"/>
      <c r="AA11" s="80"/>
      <c r="AB11" s="122"/>
      <c r="AC11" s="80"/>
      <c r="AD11" s="122"/>
    </row>
    <row r="12" spans="1:30" ht="12" customHeight="1">
      <c r="A12" s="88"/>
      <c r="B12" s="123"/>
      <c r="C12" s="124" t="s">
        <v>126</v>
      </c>
      <c r="D12" s="124" t="s">
        <v>125</v>
      </c>
      <c r="E12" s="375" t="s">
        <v>124</v>
      </c>
      <c r="F12" s="376"/>
      <c r="G12" s="375" t="s">
        <v>123</v>
      </c>
      <c r="H12" s="376"/>
      <c r="I12" s="124" t="s">
        <v>122</v>
      </c>
      <c r="J12" s="124" t="s">
        <v>121</v>
      </c>
      <c r="K12" s="123"/>
      <c r="L12" s="89"/>
      <c r="N12" s="88"/>
      <c r="O12" s="123"/>
      <c r="P12" s="124" t="s">
        <v>126</v>
      </c>
      <c r="Q12" s="124" t="s">
        <v>125</v>
      </c>
      <c r="R12" s="375" t="s">
        <v>124</v>
      </c>
      <c r="S12" s="376"/>
      <c r="T12" s="375" t="s">
        <v>123</v>
      </c>
      <c r="U12" s="376"/>
      <c r="V12" s="124" t="s">
        <v>122</v>
      </c>
      <c r="W12" s="124" t="s">
        <v>121</v>
      </c>
      <c r="X12" s="123"/>
      <c r="Y12" s="90"/>
      <c r="Z12" s="80"/>
      <c r="AA12" s="125"/>
      <c r="AB12" s="126"/>
      <c r="AC12" s="125"/>
      <c r="AD12" s="93"/>
    </row>
    <row r="13" spans="1:30" ht="36" customHeight="1">
      <c r="A13" s="88"/>
      <c r="B13" s="127"/>
      <c r="C13" s="128"/>
      <c r="D13" s="128"/>
      <c r="E13" s="377"/>
      <c r="F13" s="378"/>
      <c r="G13" s="377"/>
      <c r="H13" s="378"/>
      <c r="I13" s="128"/>
      <c r="J13" s="128"/>
      <c r="K13" s="127"/>
      <c r="L13" s="89"/>
      <c r="N13" s="88"/>
      <c r="O13" s="127"/>
      <c r="P13" s="128"/>
      <c r="Q13" s="128"/>
      <c r="R13" s="377"/>
      <c r="S13" s="378"/>
      <c r="T13" s="377"/>
      <c r="U13" s="378"/>
      <c r="V13" s="128"/>
      <c r="W13" s="128"/>
      <c r="X13" s="127"/>
      <c r="Y13" s="90"/>
      <c r="Z13" s="80"/>
      <c r="AB13" s="93"/>
      <c r="AC13" s="93"/>
      <c r="AD13" s="93"/>
    </row>
    <row r="14" spans="1:30" ht="21" customHeight="1" thickBot="1">
      <c r="A14" s="88"/>
      <c r="B14" s="83" t="s">
        <v>120</v>
      </c>
      <c r="C14" s="80"/>
      <c r="D14" s="80"/>
      <c r="E14" s="80"/>
      <c r="F14" s="80"/>
      <c r="G14" s="80"/>
      <c r="H14" s="80"/>
      <c r="I14" s="80"/>
      <c r="J14" s="80"/>
      <c r="K14" s="85" t="s">
        <v>119</v>
      </c>
      <c r="L14" s="89"/>
      <c r="N14" s="88"/>
      <c r="O14" s="83" t="s">
        <v>120</v>
      </c>
      <c r="P14" s="80"/>
      <c r="Q14" s="80"/>
      <c r="R14" s="80"/>
      <c r="S14" s="80"/>
      <c r="T14" s="80"/>
      <c r="U14" s="80"/>
      <c r="V14" s="80"/>
      <c r="W14" s="80"/>
      <c r="X14" s="85" t="s">
        <v>119</v>
      </c>
      <c r="Y14" s="90"/>
      <c r="Z14" s="80"/>
      <c r="AA14" s="125"/>
      <c r="AB14" s="126"/>
      <c r="AC14" s="125"/>
      <c r="AD14" s="93"/>
    </row>
    <row r="15" spans="1:30" ht="23.25" customHeight="1" thickBot="1">
      <c r="A15" s="88"/>
      <c r="B15" s="379"/>
      <c r="C15" s="379"/>
      <c r="D15" s="379"/>
      <c r="E15" s="379"/>
      <c r="F15" s="379"/>
      <c r="G15" s="379"/>
      <c r="H15" s="379"/>
      <c r="I15" s="379"/>
      <c r="J15" s="80"/>
      <c r="K15" s="129"/>
      <c r="L15" s="89"/>
      <c r="N15" s="88"/>
      <c r="O15" s="379"/>
      <c r="P15" s="379"/>
      <c r="Q15" s="379"/>
      <c r="R15" s="379"/>
      <c r="S15" s="379"/>
      <c r="T15" s="379"/>
      <c r="U15" s="379"/>
      <c r="V15" s="379"/>
      <c r="W15" s="80"/>
      <c r="X15" s="129"/>
      <c r="Y15" s="89"/>
      <c r="Z15" s="80"/>
    </row>
    <row r="16" spans="1:30" ht="9" customHeight="1">
      <c r="A16" s="88"/>
      <c r="C16" s="130"/>
      <c r="D16" s="130"/>
      <c r="F16" s="130"/>
      <c r="G16" s="130"/>
      <c r="H16" s="130"/>
      <c r="I16" s="130"/>
      <c r="J16" s="80"/>
      <c r="L16" s="89"/>
      <c r="N16" s="88"/>
      <c r="P16" s="130"/>
      <c r="Q16" s="130"/>
      <c r="S16" s="130"/>
      <c r="T16" s="130"/>
      <c r="U16" s="130"/>
      <c r="V16" s="130"/>
      <c r="W16" s="80"/>
      <c r="Y16" s="89"/>
      <c r="Z16" s="80"/>
    </row>
    <row r="17" spans="1:26" ht="24" customHeight="1">
      <c r="A17" s="88"/>
      <c r="B17" s="131" t="s">
        <v>117</v>
      </c>
      <c r="C17" s="132"/>
      <c r="D17" s="130"/>
      <c r="E17" s="133" t="s">
        <v>118</v>
      </c>
      <c r="F17" s="134"/>
      <c r="G17" s="134"/>
      <c r="H17" s="132"/>
      <c r="I17" s="130"/>
      <c r="J17" s="135"/>
      <c r="K17" s="136" t="s">
        <v>117</v>
      </c>
      <c r="L17" s="89"/>
      <c r="N17" s="88"/>
      <c r="O17" s="137" t="s">
        <v>117</v>
      </c>
      <c r="P17" s="132"/>
      <c r="Q17" s="130"/>
      <c r="R17" s="138" t="s">
        <v>118</v>
      </c>
      <c r="S17" s="134"/>
      <c r="T17" s="134"/>
      <c r="U17" s="132"/>
      <c r="V17" s="130"/>
      <c r="W17" s="135"/>
      <c r="X17" s="139" t="s">
        <v>117</v>
      </c>
      <c r="Y17" s="89"/>
      <c r="Z17" s="80"/>
    </row>
    <row r="18" spans="1:26" ht="6" customHeight="1">
      <c r="A18" s="140"/>
      <c r="B18" s="141"/>
      <c r="C18" s="141"/>
      <c r="D18" s="141"/>
      <c r="E18" s="141"/>
      <c r="F18" s="141"/>
      <c r="G18" s="141"/>
      <c r="H18" s="141"/>
      <c r="I18" s="141"/>
      <c r="J18" s="141"/>
      <c r="K18" s="141"/>
      <c r="L18" s="142"/>
      <c r="N18" s="140"/>
      <c r="O18" s="141"/>
      <c r="P18" s="141"/>
      <c r="Q18" s="141"/>
      <c r="R18" s="141"/>
      <c r="S18" s="141"/>
      <c r="T18" s="141"/>
      <c r="U18" s="141"/>
      <c r="V18" s="141"/>
      <c r="W18" s="141"/>
      <c r="X18" s="141"/>
      <c r="Y18" s="142"/>
      <c r="Z18" s="80"/>
    </row>
    <row r="19" spans="1:26" s="80" customFormat="1" ht="36" customHeight="1"/>
    <row r="20" spans="1:26" ht="6" customHeight="1">
      <c r="A20" s="77"/>
      <c r="B20" s="78"/>
      <c r="C20" s="78"/>
      <c r="D20" s="78"/>
      <c r="E20" s="78"/>
      <c r="F20" s="78"/>
      <c r="G20" s="78"/>
      <c r="H20" s="78"/>
      <c r="I20" s="78"/>
      <c r="J20" s="78"/>
      <c r="K20" s="78"/>
      <c r="L20" s="79"/>
      <c r="N20" s="77"/>
      <c r="O20" s="78"/>
      <c r="P20" s="78"/>
      <c r="Q20" s="78"/>
      <c r="R20" s="78"/>
      <c r="S20" s="78"/>
      <c r="T20" s="78"/>
      <c r="U20" s="78"/>
      <c r="V20" s="78"/>
      <c r="W20" s="78"/>
      <c r="X20" s="78"/>
      <c r="Y20" s="79"/>
      <c r="Z20" s="80"/>
    </row>
    <row r="21" spans="1:26" s="87" customFormat="1" ht="12" customHeight="1">
      <c r="A21" s="82"/>
      <c r="B21" s="83" t="s">
        <v>131</v>
      </c>
      <c r="C21" s="84"/>
      <c r="D21" s="84"/>
      <c r="E21" s="84"/>
      <c r="F21" s="84"/>
      <c r="G21" s="84"/>
      <c r="H21" s="84"/>
      <c r="I21" s="84"/>
      <c r="J21" s="84"/>
      <c r="K21" s="85" t="s">
        <v>130</v>
      </c>
      <c r="L21" s="86"/>
      <c r="M21" s="84"/>
      <c r="N21" s="82"/>
      <c r="O21" s="83" t="s">
        <v>131</v>
      </c>
      <c r="P21" s="84"/>
      <c r="Q21" s="84"/>
      <c r="R21" s="84"/>
      <c r="S21" s="84"/>
      <c r="T21" s="84"/>
      <c r="U21" s="84"/>
      <c r="V21" s="84"/>
      <c r="W21" s="84"/>
      <c r="X21" s="85" t="s">
        <v>130</v>
      </c>
      <c r="Y21" s="86"/>
      <c r="Z21" s="84"/>
    </row>
    <row r="22" spans="1:26" ht="18" customHeight="1">
      <c r="A22" s="88"/>
      <c r="B22" s="371" t="str">
        <f>AB3</f>
        <v>M5</v>
      </c>
      <c r="C22" s="371"/>
      <c r="D22" s="372" t="s">
        <v>129</v>
      </c>
      <c r="E22" s="372"/>
      <c r="F22" s="372"/>
      <c r="G22" s="372"/>
      <c r="H22" s="372"/>
      <c r="I22" s="372"/>
      <c r="J22" s="380"/>
      <c r="K22" s="380"/>
      <c r="L22" s="89"/>
      <c r="N22" s="88"/>
      <c r="O22" s="381" t="str">
        <f>AB3</f>
        <v>M5</v>
      </c>
      <c r="P22" s="381"/>
      <c r="Q22" s="372" t="s">
        <v>129</v>
      </c>
      <c r="R22" s="372"/>
      <c r="S22" s="372"/>
      <c r="T22" s="372"/>
      <c r="U22" s="372"/>
      <c r="V22" s="372"/>
      <c r="W22" s="370"/>
      <c r="X22" s="370"/>
      <c r="Y22" s="89"/>
      <c r="Z22" s="80"/>
    </row>
    <row r="23" spans="1:26" ht="10.5" customHeight="1">
      <c r="A23" s="88"/>
      <c r="B23" s="80"/>
      <c r="C23" s="80"/>
      <c r="D23" s="372"/>
      <c r="E23" s="372"/>
      <c r="F23" s="372"/>
      <c r="G23" s="372"/>
      <c r="H23" s="372"/>
      <c r="I23" s="372"/>
      <c r="J23" s="80"/>
      <c r="K23" s="80"/>
      <c r="L23" s="89"/>
      <c r="N23" s="88"/>
      <c r="O23" s="80"/>
      <c r="P23" s="80"/>
      <c r="Q23" s="372"/>
      <c r="R23" s="372"/>
      <c r="S23" s="372"/>
      <c r="T23" s="372"/>
      <c r="U23" s="372"/>
      <c r="V23" s="372"/>
      <c r="W23" s="80"/>
      <c r="X23" s="80"/>
      <c r="Y23" s="89"/>
      <c r="Z23" s="80"/>
    </row>
    <row r="24" spans="1:26" ht="6" customHeight="1" thickBot="1">
      <c r="A24" s="88"/>
      <c r="B24" s="80"/>
      <c r="C24" s="80"/>
      <c r="D24" s="94"/>
      <c r="E24" s="94"/>
      <c r="F24" s="94"/>
      <c r="G24" s="94"/>
      <c r="H24" s="94"/>
      <c r="I24" s="94"/>
      <c r="J24" s="80"/>
      <c r="K24" s="80"/>
      <c r="L24" s="89"/>
      <c r="N24" s="88"/>
      <c r="O24" s="80"/>
      <c r="P24" s="80"/>
      <c r="Q24" s="94"/>
      <c r="R24" s="94"/>
      <c r="S24" s="94"/>
      <c r="T24" s="94"/>
      <c r="U24" s="94"/>
      <c r="V24" s="94"/>
      <c r="W24" s="80"/>
      <c r="X24" s="80"/>
      <c r="Y24" s="89"/>
      <c r="Z24" s="80"/>
    </row>
    <row r="25" spans="1:26" s="100" customFormat="1" ht="23.25" customHeight="1">
      <c r="A25" s="95"/>
      <c r="B25" s="373" t="str">
        <f>VLOOKUP(AB8,turniej!R$1:$T300,2,FALSE)</f>
        <v>Kurek Ryszard</v>
      </c>
      <c r="C25" s="373"/>
      <c r="D25" s="373"/>
      <c r="E25" s="373"/>
      <c r="F25" s="113"/>
      <c r="G25" s="113"/>
      <c r="H25" s="373" t="str">
        <f>VLOOKUP(AB8,turniej!R$1:$T300,3,FALSE)</f>
        <v>-</v>
      </c>
      <c r="I25" s="373"/>
      <c r="J25" s="373"/>
      <c r="K25" s="373"/>
      <c r="L25" s="97"/>
      <c r="M25" s="113"/>
      <c r="N25" s="95"/>
      <c r="O25" s="373" t="str">
        <f>VLOOKUP(AB9,turniej!R$1:$T3008,2,FALSE)</f>
        <v>Gładysz Janusz</v>
      </c>
      <c r="P25" s="373"/>
      <c r="Q25" s="373"/>
      <c r="R25" s="373"/>
      <c r="S25" s="113"/>
      <c r="T25" s="113"/>
      <c r="U25" s="373" t="str">
        <f>VLOOKUP(AB9,turniej!R$1:$T300,3,FALSE)</f>
        <v>Lipa Janusz</v>
      </c>
      <c r="V25" s="373"/>
      <c r="W25" s="373"/>
      <c r="X25" s="373"/>
      <c r="Y25" s="97"/>
      <c r="Z25" s="96"/>
    </row>
    <row r="26" spans="1:26" s="105" customFormat="1" ht="12" customHeight="1" thickBot="1">
      <c r="A26" s="143"/>
      <c r="B26" s="102" t="s">
        <v>128</v>
      </c>
      <c r="C26" s="103"/>
      <c r="D26" s="103"/>
      <c r="E26" s="104"/>
      <c r="H26" s="106"/>
      <c r="I26" s="103"/>
      <c r="J26" s="103"/>
      <c r="K26" s="107" t="s">
        <v>128</v>
      </c>
      <c r="L26" s="108"/>
      <c r="N26" s="101"/>
      <c r="O26" s="102" t="s">
        <v>128</v>
      </c>
      <c r="P26" s="103"/>
      <c r="Q26" s="103"/>
      <c r="R26" s="104"/>
      <c r="U26" s="106"/>
      <c r="V26" s="103"/>
      <c r="W26" s="103"/>
      <c r="X26" s="107" t="s">
        <v>128</v>
      </c>
      <c r="Y26" s="108"/>
    </row>
    <row r="27" spans="1:26" ht="10.5" customHeight="1">
      <c r="A27" s="88"/>
      <c r="B27" s="80"/>
      <c r="C27" s="80"/>
      <c r="D27" s="80"/>
      <c r="E27" s="80"/>
      <c r="F27" s="80"/>
      <c r="G27" s="80"/>
      <c r="H27" s="80"/>
      <c r="I27" s="80"/>
      <c r="J27" s="80"/>
      <c r="K27" s="80"/>
      <c r="L27" s="89"/>
      <c r="N27" s="88"/>
      <c r="O27" s="80"/>
      <c r="P27" s="80"/>
      <c r="Q27" s="80"/>
      <c r="R27" s="80"/>
      <c r="S27" s="80"/>
      <c r="T27" s="80"/>
      <c r="U27" s="80"/>
      <c r="V27" s="80"/>
      <c r="W27" s="80"/>
      <c r="X27" s="80"/>
      <c r="Y27" s="89"/>
      <c r="Z27" s="80"/>
    </row>
    <row r="28" spans="1:26" s="100" customFormat="1" ht="18" customHeight="1">
      <c r="A28" s="95"/>
      <c r="B28" s="374" t="str">
        <f>VLOOKUP(B25,lista!$C$8:$G$39,4,FALSE)</f>
        <v>CT Dolnośląski</v>
      </c>
      <c r="C28" s="374"/>
      <c r="D28" s="374"/>
      <c r="E28" s="374"/>
      <c r="F28" s="113"/>
      <c r="G28" s="113"/>
      <c r="H28" s="374">
        <f>VLOOKUP(H25,lista!$C$8:$G$39,4,FALSE)</f>
        <v>0</v>
      </c>
      <c r="I28" s="374"/>
      <c r="J28" s="374"/>
      <c r="K28" s="374"/>
      <c r="L28" s="114"/>
      <c r="M28" s="113"/>
      <c r="N28" s="95"/>
      <c r="O28" s="374" t="str">
        <f>VLOOKUP(O25,lista!$C$8:$G$39,4,FALSE)</f>
        <v>IZ Lublin</v>
      </c>
      <c r="P28" s="374"/>
      <c r="Q28" s="374"/>
      <c r="R28" s="374"/>
      <c r="S28" s="113"/>
      <c r="T28" s="113"/>
      <c r="U28" s="374" t="str">
        <f>VLOOKUP(U25,lista!$C$8:$G$39,4,FALSE)</f>
        <v xml:space="preserve">Cargo Service </v>
      </c>
      <c r="V28" s="374"/>
      <c r="W28" s="374"/>
      <c r="X28" s="374"/>
      <c r="Y28" s="114"/>
      <c r="Z28" s="113"/>
    </row>
    <row r="29" spans="1:26" s="105" customFormat="1" ht="12" customHeight="1">
      <c r="A29" s="101"/>
      <c r="B29" s="117" t="s">
        <v>127</v>
      </c>
      <c r="C29" s="118"/>
      <c r="D29" s="118"/>
      <c r="E29" s="119"/>
      <c r="H29" s="120"/>
      <c r="I29" s="118"/>
      <c r="J29" s="118"/>
      <c r="K29" s="121" t="s">
        <v>127</v>
      </c>
      <c r="L29" s="108"/>
      <c r="N29" s="101"/>
      <c r="O29" s="117" t="s">
        <v>127</v>
      </c>
      <c r="P29" s="118"/>
      <c r="Q29" s="118"/>
      <c r="R29" s="119"/>
      <c r="U29" s="120"/>
      <c r="V29" s="118"/>
      <c r="W29" s="118"/>
      <c r="X29" s="121" t="s">
        <v>127</v>
      </c>
      <c r="Y29" s="108"/>
    </row>
    <row r="30" spans="1:26" ht="12" customHeight="1">
      <c r="A30" s="88"/>
      <c r="B30" s="80"/>
      <c r="C30" s="80"/>
      <c r="D30" s="80"/>
      <c r="E30" s="80"/>
      <c r="F30" s="80"/>
      <c r="G30" s="80"/>
      <c r="H30" s="80"/>
      <c r="I30" s="80"/>
      <c r="J30" s="80"/>
      <c r="K30" s="80"/>
      <c r="L30" s="89"/>
      <c r="N30" s="88"/>
      <c r="O30" s="80"/>
      <c r="P30" s="80"/>
      <c r="Q30" s="80"/>
      <c r="R30" s="80"/>
      <c r="S30" s="80"/>
      <c r="T30" s="80"/>
      <c r="U30" s="80"/>
      <c r="V30" s="80"/>
      <c r="W30" s="80"/>
      <c r="X30" s="80"/>
      <c r="Y30" s="89"/>
      <c r="Z30" s="80"/>
    </row>
    <row r="31" spans="1:26" ht="12" customHeight="1">
      <c r="A31" s="88"/>
      <c r="B31" s="123"/>
      <c r="C31" s="124" t="s">
        <v>126</v>
      </c>
      <c r="D31" s="124" t="s">
        <v>125</v>
      </c>
      <c r="E31" s="375" t="s">
        <v>124</v>
      </c>
      <c r="F31" s="376"/>
      <c r="G31" s="375" t="s">
        <v>123</v>
      </c>
      <c r="H31" s="376"/>
      <c r="I31" s="124" t="s">
        <v>122</v>
      </c>
      <c r="J31" s="124" t="s">
        <v>121</v>
      </c>
      <c r="K31" s="123"/>
      <c r="L31" s="89"/>
      <c r="N31" s="88"/>
      <c r="O31" s="123"/>
      <c r="P31" s="124" t="s">
        <v>126</v>
      </c>
      <c r="Q31" s="124" t="s">
        <v>125</v>
      </c>
      <c r="R31" s="375" t="s">
        <v>124</v>
      </c>
      <c r="S31" s="376"/>
      <c r="T31" s="375" t="s">
        <v>123</v>
      </c>
      <c r="U31" s="376"/>
      <c r="V31" s="124" t="s">
        <v>122</v>
      </c>
      <c r="W31" s="124" t="s">
        <v>121</v>
      </c>
      <c r="X31" s="123"/>
      <c r="Y31" s="89"/>
      <c r="Z31" s="80"/>
    </row>
    <row r="32" spans="1:26" ht="36" customHeight="1">
      <c r="A32" s="88"/>
      <c r="B32" s="127"/>
      <c r="C32" s="128"/>
      <c r="D32" s="128"/>
      <c r="E32" s="377"/>
      <c r="F32" s="378"/>
      <c r="G32" s="377"/>
      <c r="H32" s="378"/>
      <c r="I32" s="128"/>
      <c r="J32" s="128"/>
      <c r="K32" s="127"/>
      <c r="L32" s="89"/>
      <c r="N32" s="88"/>
      <c r="O32" s="127"/>
      <c r="P32" s="128"/>
      <c r="Q32" s="128"/>
      <c r="R32" s="377"/>
      <c r="S32" s="378"/>
      <c r="T32" s="377"/>
      <c r="U32" s="378"/>
      <c r="V32" s="128"/>
      <c r="W32" s="128"/>
      <c r="X32" s="127"/>
      <c r="Y32" s="89"/>
      <c r="Z32" s="80"/>
    </row>
    <row r="33" spans="1:26" ht="21" customHeight="1" thickBot="1">
      <c r="A33" s="88"/>
      <c r="B33" s="83" t="s">
        <v>120</v>
      </c>
      <c r="C33" s="80"/>
      <c r="D33" s="80"/>
      <c r="E33" s="80"/>
      <c r="F33" s="80"/>
      <c r="G33" s="80"/>
      <c r="H33" s="80"/>
      <c r="I33" s="80"/>
      <c r="J33" s="80"/>
      <c r="K33" s="85" t="s">
        <v>119</v>
      </c>
      <c r="L33" s="89"/>
      <c r="N33" s="88"/>
      <c r="O33" s="83" t="s">
        <v>120</v>
      </c>
      <c r="P33" s="80"/>
      <c r="Q33" s="80"/>
      <c r="R33" s="80"/>
      <c r="S33" s="80"/>
      <c r="T33" s="80"/>
      <c r="U33" s="80"/>
      <c r="V33" s="80"/>
      <c r="W33" s="80"/>
      <c r="X33" s="85" t="s">
        <v>119</v>
      </c>
      <c r="Y33" s="89"/>
      <c r="Z33" s="80"/>
    </row>
    <row r="34" spans="1:26" ht="23.25" customHeight="1" thickBot="1">
      <c r="A34" s="88"/>
      <c r="B34" s="379"/>
      <c r="C34" s="379"/>
      <c r="D34" s="379"/>
      <c r="E34" s="379"/>
      <c r="F34" s="379"/>
      <c r="G34" s="379"/>
      <c r="H34" s="379"/>
      <c r="I34" s="379"/>
      <c r="J34" s="80"/>
      <c r="K34" s="129"/>
      <c r="L34" s="89"/>
      <c r="N34" s="88"/>
      <c r="O34" s="379"/>
      <c r="P34" s="379"/>
      <c r="Q34" s="379"/>
      <c r="R34" s="379"/>
      <c r="S34" s="379"/>
      <c r="T34" s="379"/>
      <c r="U34" s="379"/>
      <c r="V34" s="379"/>
      <c r="W34" s="80"/>
      <c r="X34" s="129"/>
      <c r="Y34" s="89"/>
      <c r="Z34" s="80"/>
    </row>
    <row r="35" spans="1:26" ht="9" customHeight="1">
      <c r="A35" s="88"/>
      <c r="C35" s="130"/>
      <c r="D35" s="130"/>
      <c r="F35" s="130"/>
      <c r="G35" s="130"/>
      <c r="H35" s="130"/>
      <c r="I35" s="130"/>
      <c r="J35" s="80"/>
      <c r="L35" s="89"/>
      <c r="N35" s="88"/>
      <c r="P35" s="130"/>
      <c r="Q35" s="130"/>
      <c r="S35" s="130"/>
      <c r="T35" s="130"/>
      <c r="U35" s="130"/>
      <c r="V35" s="130"/>
      <c r="W35" s="80"/>
      <c r="Y35" s="89"/>
      <c r="Z35" s="80"/>
    </row>
    <row r="36" spans="1:26" ht="24" customHeight="1">
      <c r="A36" s="88"/>
      <c r="B36" s="131" t="s">
        <v>117</v>
      </c>
      <c r="C36" s="132"/>
      <c r="D36" s="130"/>
      <c r="E36" s="133" t="s">
        <v>118</v>
      </c>
      <c r="F36" s="134"/>
      <c r="G36" s="134"/>
      <c r="H36" s="132"/>
      <c r="I36" s="130"/>
      <c r="J36" s="135"/>
      <c r="K36" s="136" t="s">
        <v>117</v>
      </c>
      <c r="L36" s="89"/>
      <c r="N36" s="88"/>
      <c r="O36" s="137" t="s">
        <v>117</v>
      </c>
      <c r="P36" s="132"/>
      <c r="Q36" s="130"/>
      <c r="R36" s="138" t="s">
        <v>118</v>
      </c>
      <c r="S36" s="134"/>
      <c r="T36" s="134"/>
      <c r="U36" s="132"/>
      <c r="V36" s="130"/>
      <c r="W36" s="135"/>
      <c r="X36" s="139" t="s">
        <v>117</v>
      </c>
      <c r="Y36" s="89"/>
      <c r="Z36" s="80"/>
    </row>
    <row r="37" spans="1:26" ht="6" customHeight="1">
      <c r="A37" s="140"/>
      <c r="B37" s="141"/>
      <c r="C37" s="141"/>
      <c r="D37" s="141"/>
      <c r="E37" s="141"/>
      <c r="F37" s="141"/>
      <c r="G37" s="141"/>
      <c r="H37" s="141"/>
      <c r="I37" s="141"/>
      <c r="J37" s="141"/>
      <c r="K37" s="141"/>
      <c r="L37" s="142"/>
      <c r="N37" s="140"/>
      <c r="O37" s="141"/>
      <c r="P37" s="141"/>
      <c r="Q37" s="141"/>
      <c r="R37" s="141"/>
      <c r="S37" s="141"/>
      <c r="T37" s="141"/>
      <c r="U37" s="141"/>
      <c r="V37" s="141"/>
      <c r="W37" s="141"/>
      <c r="X37" s="141"/>
      <c r="Y37" s="142"/>
      <c r="Z37" s="80"/>
    </row>
  </sheetData>
  <sheetProtection password="CBEB" sheet="1" formatCells="0" formatColumns="0" formatRows="0" insertColumns="0" insertRows="0"/>
  <mergeCells count="48">
    <mergeCell ref="B34:I34"/>
    <mergeCell ref="O34:V34"/>
    <mergeCell ref="E31:F31"/>
    <mergeCell ref="G31:H31"/>
    <mergeCell ref="R31:S31"/>
    <mergeCell ref="T31:U31"/>
    <mergeCell ref="E32:F32"/>
    <mergeCell ref="G32:H32"/>
    <mergeCell ref="R32:S32"/>
    <mergeCell ref="T32:U32"/>
    <mergeCell ref="B28:E28"/>
    <mergeCell ref="H28:K28"/>
    <mergeCell ref="O28:R28"/>
    <mergeCell ref="U28:X28"/>
    <mergeCell ref="B15:I15"/>
    <mergeCell ref="O15:V15"/>
    <mergeCell ref="B22:C22"/>
    <mergeCell ref="D22:I23"/>
    <mergeCell ref="J22:K22"/>
    <mergeCell ref="O22:P22"/>
    <mergeCell ref="Q22:V23"/>
    <mergeCell ref="W22:X22"/>
    <mergeCell ref="B25:E25"/>
    <mergeCell ref="H25:K25"/>
    <mergeCell ref="O25:R25"/>
    <mergeCell ref="U25:X25"/>
    <mergeCell ref="E12:F12"/>
    <mergeCell ref="G12:H12"/>
    <mergeCell ref="R12:S12"/>
    <mergeCell ref="T12:U12"/>
    <mergeCell ref="E13:F13"/>
    <mergeCell ref="G13:H13"/>
    <mergeCell ref="R13:S13"/>
    <mergeCell ref="T13:U13"/>
    <mergeCell ref="B6:E6"/>
    <mergeCell ref="H6:K6"/>
    <mergeCell ref="O6:R6"/>
    <mergeCell ref="U6:X6"/>
    <mergeCell ref="B9:E9"/>
    <mergeCell ref="H9:K9"/>
    <mergeCell ref="O9:R9"/>
    <mergeCell ref="U9:X9"/>
    <mergeCell ref="W3:X3"/>
    <mergeCell ref="B3:C3"/>
    <mergeCell ref="D3:I4"/>
    <mergeCell ref="J3:K3"/>
    <mergeCell ref="O3:P3"/>
    <mergeCell ref="Q3:V4"/>
  </mergeCells>
  <printOptions horizontalCentered="1" verticalCentered="1"/>
  <pageMargins left="0.19685039370078741" right="0.19685039370078741" top="0.19685039370078741" bottom="0.19685039370078741" header="0.51181102362204722" footer="0.51181102362204722"/>
  <pageSetup paperSize="9" firstPageNumber="0" orientation="landscape" errors="blank"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FF0000"/>
    <pageSetUpPr fitToPage="1"/>
  </sheetPr>
  <dimension ref="A1:S109"/>
  <sheetViews>
    <sheetView tabSelected="1" zoomScale="70" zoomScaleNormal="70" workbookViewId="0">
      <selection activeCell="L37" sqref="L37"/>
    </sheetView>
  </sheetViews>
  <sheetFormatPr defaultColWidth="9.109375" defaultRowHeight="20.100000000000001" customHeight="1"/>
  <cols>
    <col min="1" max="1" width="7.88671875" style="2" customWidth="1"/>
    <col min="2" max="2" width="8.33203125" style="3" customWidth="1"/>
    <col min="3" max="3" width="40.6640625" style="4" customWidth="1"/>
    <col min="4" max="4" width="24.6640625" style="4" customWidth="1"/>
    <col min="5" max="5" width="16.44140625" style="2" customWidth="1"/>
    <col min="6" max="6" width="51.6640625" style="2" customWidth="1"/>
    <col min="7" max="7" width="13.44140625" style="2" customWidth="1"/>
    <col min="8" max="8" width="7.88671875" style="2" customWidth="1"/>
    <col min="9" max="16384" width="9.109375" style="2"/>
  </cols>
  <sheetData>
    <row r="1" spans="1:19" ht="43.5" customHeight="1">
      <c r="A1" s="36"/>
      <c r="B1" s="72"/>
      <c r="C1" s="344" t="str">
        <f>IF(info!C3="","",CONCATENATE(info!C3,", ",info!C4," ",info!C5))</f>
        <v>64. Mistrzostwa Polski Kolejarzy, Suchedniów 21-23.04.2023r.</v>
      </c>
      <c r="D1" s="344"/>
      <c r="E1" s="344"/>
      <c r="F1" s="344"/>
      <c r="G1" s="344"/>
      <c r="H1" s="344"/>
    </row>
    <row r="2" spans="1:19" ht="21" customHeight="1">
      <c r="A2" s="74"/>
      <c r="B2" s="74"/>
      <c r="C2" s="74"/>
      <c r="D2" s="74"/>
      <c r="E2" s="74"/>
      <c r="F2" s="74"/>
      <c r="G2" s="74"/>
      <c r="H2" s="74"/>
    </row>
    <row r="3" spans="1:19" ht="28.5" customHeight="1">
      <c r="A3" s="343" t="str">
        <f>CONCATENATE(IF(info!C8="","",info!C8))</f>
        <v>M5</v>
      </c>
      <c r="B3" s="343"/>
      <c r="C3" s="343"/>
      <c r="D3" s="343"/>
      <c r="E3" s="343"/>
      <c r="F3" s="343"/>
      <c r="G3" s="343"/>
      <c r="H3" s="343"/>
      <c r="K3" s="44" t="s">
        <v>75</v>
      </c>
      <c r="L3" s="45" t="s">
        <v>115</v>
      </c>
    </row>
    <row r="4" spans="1:19" ht="18.899999999999999" customHeight="1">
      <c r="A4" s="342" t="s">
        <v>250</v>
      </c>
      <c r="B4" s="342"/>
      <c r="C4" s="342"/>
      <c r="D4" s="342"/>
      <c r="E4" s="342"/>
      <c r="F4" s="342"/>
      <c r="G4" s="342"/>
      <c r="H4" s="342"/>
    </row>
    <row r="5" spans="1:19" ht="24.75" customHeight="1">
      <c r="A5" s="37"/>
      <c r="B5" s="38"/>
      <c r="C5" s="39"/>
      <c r="D5" s="39"/>
      <c r="E5" s="39"/>
      <c r="F5" s="39"/>
      <c r="G5" s="38"/>
      <c r="H5" s="37"/>
    </row>
    <row r="6" spans="1:19" ht="24.75" customHeight="1">
      <c r="A6" s="40"/>
      <c r="B6" s="41" t="s">
        <v>251</v>
      </c>
      <c r="C6" s="41" t="s">
        <v>204</v>
      </c>
      <c r="D6" s="41" t="s">
        <v>205</v>
      </c>
      <c r="E6" s="41" t="s">
        <v>206</v>
      </c>
      <c r="F6" s="41" t="s">
        <v>207</v>
      </c>
      <c r="G6" s="41" t="s">
        <v>208</v>
      </c>
      <c r="H6" s="40"/>
    </row>
    <row r="7" spans="1:19" ht="24.75" customHeight="1">
      <c r="A7" s="37"/>
      <c r="B7" s="38"/>
      <c r="C7" s="39"/>
      <c r="D7" s="39"/>
      <c r="E7" s="39"/>
      <c r="F7" s="39"/>
      <c r="G7" s="38"/>
      <c r="H7" s="37"/>
    </row>
    <row r="8" spans="1:19" ht="24.75" customHeight="1">
      <c r="A8" s="37"/>
      <c r="B8" s="42" t="s">
        <v>10</v>
      </c>
      <c r="C8" s="146" t="str">
        <f>turniej!O40</f>
        <v>Nowak Wojciech</v>
      </c>
      <c r="D8" s="147">
        <f>VLOOKUP(C8,lista!$C$8:$G$339,2,FALSE)</f>
        <v>0</v>
      </c>
      <c r="E8" s="148">
        <f>VLOOKUP(C8,lista!$C$8:$G$339,3,FALSE)</f>
        <v>0</v>
      </c>
      <c r="F8" s="149" t="str">
        <f>VLOOKUP(C8,lista!$C$8:$G$339,4,FALSE)</f>
        <v>CT Lublin</v>
      </c>
      <c r="G8" s="16">
        <v>25</v>
      </c>
      <c r="H8" s="37"/>
    </row>
    <row r="9" spans="1:19" ht="24.75" customHeight="1">
      <c r="A9" s="37"/>
      <c r="B9" s="42" t="s">
        <v>9</v>
      </c>
      <c r="C9" s="146" t="str">
        <f>turniej!O136</f>
        <v>Lewandowski Zbigniew</v>
      </c>
      <c r="D9" s="147">
        <f>VLOOKUP(C9,lista!$C$8:$G$339,2,FALSE)</f>
        <v>0</v>
      </c>
      <c r="E9" s="148">
        <f>VLOOKUP(C9,lista!$C$8:$G$339,3,FALSE)</f>
        <v>0</v>
      </c>
      <c r="F9" s="149" t="str">
        <f>VLOOKUP(C9,lista!$C$8:$G$339,4,FALSE)</f>
        <v>IC Południowy</v>
      </c>
      <c r="G9" s="16">
        <v>22</v>
      </c>
      <c r="H9" s="37"/>
    </row>
    <row r="10" spans="1:19" ht="24.75" customHeight="1">
      <c r="A10" s="37"/>
      <c r="B10" s="42" t="s">
        <v>12</v>
      </c>
      <c r="C10" s="150" t="str">
        <f>IF(turniej!N137=2,turniej!L133,IF(turniej!N137=1,turniej!L138," "))</f>
        <v>Nowakowski Robert</v>
      </c>
      <c r="D10" s="147">
        <f>VLOOKUP(C10,lista!$C$8:$G$339,2,FALSE)</f>
        <v>0</v>
      </c>
      <c r="E10" s="148">
        <f>VLOOKUP(C10,lista!$C$8:$G$339,3,FALSE)</f>
        <v>0</v>
      </c>
      <c r="F10" s="149" t="str">
        <f>VLOOKUP(C10,lista!$C$8:$G$339,4,FALSE)</f>
        <v>IZ Zielona Góra</v>
      </c>
      <c r="G10" s="16">
        <v>19</v>
      </c>
      <c r="H10" s="37"/>
    </row>
    <row r="11" spans="1:19" ht="24.75" customHeight="1">
      <c r="A11" s="37"/>
      <c r="B11" s="42" t="s">
        <v>13</v>
      </c>
      <c r="C11" s="151" t="str">
        <f>IF(turniej!K134=2,turniej!I130,IF(turniej!K134=1,turniej!I136," "))</f>
        <v>Gawron Bogdan</v>
      </c>
      <c r="D11" s="147">
        <f>VLOOKUP(C11,lista!$C$8:$G$339,2,FALSE)</f>
        <v>0</v>
      </c>
      <c r="E11" s="148">
        <f>VLOOKUP(C11,lista!$C$8:$G$339,3,FALSE)</f>
        <v>0</v>
      </c>
      <c r="F11" s="149" t="str">
        <f>VLOOKUP(C11,lista!$C$8:$G$339,4,FALSE)</f>
        <v>IC Południowy</v>
      </c>
      <c r="G11" s="16">
        <v>17</v>
      </c>
      <c r="H11" s="37"/>
    </row>
    <row r="12" spans="1:19" ht="24.75" customHeight="1">
      <c r="A12" s="37"/>
      <c r="B12" s="42" t="s">
        <v>14</v>
      </c>
      <c r="C12" s="151" t="str">
        <f>turniej!O145</f>
        <v>Buczny Władysław</v>
      </c>
      <c r="D12" s="147">
        <f>VLOOKUP(C12,lista!$C$8:$G$339,2,FALSE)</f>
        <v>0</v>
      </c>
      <c r="E12" s="148">
        <f>VLOOKUP(C12,lista!$C$8:$G$339,3,FALSE)</f>
        <v>0</v>
      </c>
      <c r="F12" s="149" t="str">
        <f>VLOOKUP(C12,lista!$C$8:$G$339,4,FALSE)</f>
        <v>IZ Zielona Góra</v>
      </c>
      <c r="G12" s="16">
        <v>16</v>
      </c>
      <c r="H12" s="37"/>
    </row>
    <row r="13" spans="1:19" ht="24.75" customHeight="1">
      <c r="A13" s="37"/>
      <c r="B13" s="42" t="s">
        <v>15</v>
      </c>
      <c r="C13" s="151" t="str">
        <f>IF(turniej!N146=2,turniej!L144,IF(turniej!N146=1,turniej!L146," "))</f>
        <v>Szatkowski Ryszard</v>
      </c>
      <c r="D13" s="147">
        <f>VLOOKUP(C13,lista!$C$8:$G$339,2,FALSE)</f>
        <v>0</v>
      </c>
      <c r="E13" s="148">
        <f>VLOOKUP(C13,lista!$C$8:$G$339,3,FALSE)</f>
        <v>0</v>
      </c>
      <c r="F13" s="149" t="str">
        <f>VLOOKUP(C13,lista!$C$8:$G$339,4,FALSE)</f>
        <v>PKP PLK Centrum Diagnostyki</v>
      </c>
      <c r="G13" s="16">
        <v>15</v>
      </c>
      <c r="H13" s="37"/>
    </row>
    <row r="14" spans="1:19" ht="24.75" customHeight="1">
      <c r="A14" s="37"/>
      <c r="B14" s="42" t="s">
        <v>16</v>
      </c>
      <c r="C14" s="151" t="str">
        <f>turniej!F145</f>
        <v>Kotlarski Jacek</v>
      </c>
      <c r="D14" s="147">
        <f>VLOOKUP(C14,lista!$C$8:$G$339,2,FALSE)</f>
        <v>0</v>
      </c>
      <c r="E14" s="148">
        <f>VLOOKUP(C14,lista!$C$8:$G$339,3,FALSE)</f>
        <v>0</v>
      </c>
      <c r="F14" s="149" t="str">
        <f>VLOOKUP(C14,lista!$C$8:$G$339,4,FALSE)</f>
        <v>CT Zachodni</v>
      </c>
      <c r="G14" s="16">
        <v>14</v>
      </c>
      <c r="H14" s="37"/>
    </row>
    <row r="15" spans="1:19" ht="24.75" customHeight="1">
      <c r="A15" s="37"/>
      <c r="B15" s="42" t="s">
        <v>17</v>
      </c>
      <c r="C15" s="151" t="str">
        <f>IF(turniej!E146=2,turniej!C144,IF(turniej!E146=1,turniej!C146," "))</f>
        <v>Kruszyński Roman</v>
      </c>
      <c r="D15" s="147">
        <f>VLOOKUP(C15,lista!$C$8:$G$339,2,FALSE)</f>
        <v>0</v>
      </c>
      <c r="E15" s="148">
        <f>VLOOKUP(C15,lista!$C$8:$G$339,3,FALSE)</f>
        <v>0</v>
      </c>
      <c r="F15" s="149" t="str">
        <f>VLOOKUP(C15,lista!$C$8:$G$339,4,FALSE)</f>
        <v>IZ Lublin</v>
      </c>
      <c r="G15" s="16">
        <v>13</v>
      </c>
      <c r="H15" s="37"/>
      <c r="O15" s="75"/>
      <c r="P15" s="13"/>
      <c r="Q15" s="14"/>
      <c r="R15" s="15"/>
      <c r="S15" s="11"/>
    </row>
    <row r="16" spans="1:19" ht="24.75" customHeight="1">
      <c r="A16" s="37"/>
      <c r="B16" s="42" t="s">
        <v>18</v>
      </c>
      <c r="C16" s="151" t="str">
        <f>turniej!I161</f>
        <v>Piechnik Henryk</v>
      </c>
      <c r="D16" s="147">
        <f>VLOOKUP(C16,lista!$C$8:$G$339,2,FALSE)</f>
        <v>0</v>
      </c>
      <c r="E16" s="148">
        <f>VLOOKUP(C16,lista!$C$8:$G$339,3,FALSE)</f>
        <v>0</v>
      </c>
      <c r="F16" s="149" t="str">
        <f>VLOOKUP(C16,lista!$C$8:$G$339,4,FALSE)</f>
        <v>CT Zachodni</v>
      </c>
      <c r="G16" s="16">
        <v>12</v>
      </c>
      <c r="H16" s="37"/>
      <c r="O16" s="12"/>
      <c r="P16" s="13"/>
      <c r="Q16" s="14"/>
      <c r="R16" s="76"/>
      <c r="S16" s="9"/>
    </row>
    <row r="17" spans="2:19" ht="24.75" customHeight="1">
      <c r="B17" s="42" t="s">
        <v>19</v>
      </c>
      <c r="C17" s="151" t="str">
        <f>IF(turniej!H162=2,turniej!F159,IF(turniej!H162=1,turniej!F163," "))</f>
        <v>Wołowiec Ryszard</v>
      </c>
      <c r="D17" s="147">
        <f>VLOOKUP(C17,lista!$C$8:$G$339,2,FALSE)</f>
        <v>0</v>
      </c>
      <c r="E17" s="148">
        <f>VLOOKUP(C17,lista!$C$8:$G$339,3,FALSE)</f>
        <v>0</v>
      </c>
      <c r="F17" s="149" t="str">
        <f>VLOOKUP(C17,lista!$C$8:$G$339,4,FALSE)</f>
        <v>IC Południowy</v>
      </c>
      <c r="G17" s="16">
        <v>11</v>
      </c>
      <c r="O17" s="12"/>
      <c r="P17" s="13"/>
      <c r="Q17" s="14"/>
      <c r="R17" s="76"/>
      <c r="S17" s="9"/>
    </row>
    <row r="18" spans="2:19" ht="24.75" customHeight="1">
      <c r="B18" s="42" t="s">
        <v>20</v>
      </c>
      <c r="C18" s="151" t="str">
        <f>turniej!F170</f>
        <v xml:space="preserve">Brożyński Marek </v>
      </c>
      <c r="D18" s="147">
        <f>VLOOKUP(C18,lista!$C$8:$G$339,2,FALSE)</f>
        <v>0</v>
      </c>
      <c r="E18" s="148">
        <f>VLOOKUP(C18,lista!$C$8:$G$339,3,FALSE)</f>
        <v>0</v>
      </c>
      <c r="F18" s="149" t="str">
        <f>VLOOKUP(C18,lista!$C$8:$G$339,4,FALSE)</f>
        <v xml:space="preserve">Cargo Service </v>
      </c>
      <c r="G18" s="16">
        <v>10</v>
      </c>
    </row>
    <row r="19" spans="2:19" ht="24.75" customHeight="1">
      <c r="B19" s="42" t="s">
        <v>21</v>
      </c>
      <c r="C19" s="151" t="str">
        <f>IF(turniej!E171=2,turniej!C169,IF(turniej!E171=1,turniej!C171," "))</f>
        <v>Jasnowski Dariusz</v>
      </c>
      <c r="D19" s="147">
        <f>VLOOKUP(C19,lista!$C$8:$G$339,2,FALSE)</f>
        <v>0</v>
      </c>
      <c r="E19" s="148">
        <f>VLOOKUP(C19,lista!$C$8:$G$339,3,FALSE)</f>
        <v>0</v>
      </c>
      <c r="F19" s="149" t="str">
        <f>VLOOKUP(C19,lista!$C$8:$G$339,4,FALSE)</f>
        <v>IZ Opole</v>
      </c>
      <c r="G19" s="16">
        <v>9</v>
      </c>
      <c r="H19" s="17"/>
      <c r="O19" s="75"/>
      <c r="P19" s="13"/>
      <c r="Q19" s="14"/>
      <c r="R19" s="76"/>
      <c r="S19" s="11"/>
    </row>
    <row r="20" spans="2:19" ht="24.75" customHeight="1">
      <c r="B20" s="42" t="s">
        <v>22</v>
      </c>
      <c r="C20" s="151" t="str">
        <f>turniej!I179</f>
        <v>Lipa Janusz</v>
      </c>
      <c r="D20" s="147">
        <f>VLOOKUP(C20,lista!$C$8:$G$339,2,FALSE)</f>
        <v>0</v>
      </c>
      <c r="E20" s="148">
        <f>VLOOKUP(C20,lista!$C$8:$G$339,3,FALSE)</f>
        <v>0</v>
      </c>
      <c r="F20" s="149" t="str">
        <f>VLOOKUP(C20,lista!$C$8:$G$339,4,FALSE)</f>
        <v xml:space="preserve">Cargo Service </v>
      </c>
      <c r="G20" s="16">
        <v>8</v>
      </c>
      <c r="O20" s="12"/>
      <c r="P20" s="13"/>
      <c r="Q20" s="14"/>
      <c r="R20" s="76"/>
      <c r="S20" s="9"/>
    </row>
    <row r="21" spans="2:19" ht="24.75" customHeight="1">
      <c r="B21" s="42" t="s">
        <v>23</v>
      </c>
      <c r="C21" s="151" t="str">
        <f>IF(turniej!H180=2,turniej!F177,IF(turniej!H180=1,turniej!F181," "))</f>
        <v>Bartczak Henryk</v>
      </c>
      <c r="D21" s="147">
        <f>VLOOKUP(C21,lista!$C$8:$G$339,2,FALSE)</f>
        <v>0</v>
      </c>
      <c r="E21" s="148">
        <f>VLOOKUP(C21,lista!$C$8:$G$339,3,FALSE)</f>
        <v>0</v>
      </c>
      <c r="F21" s="149" t="str">
        <f>VLOOKUP(C21,lista!$C$8:$G$339,4,FALSE)</f>
        <v>CT Zachodni</v>
      </c>
      <c r="G21" s="16">
        <v>7</v>
      </c>
      <c r="O21" s="12"/>
      <c r="P21" s="13"/>
      <c r="Q21" s="14"/>
      <c r="R21" s="76"/>
      <c r="S21" s="9"/>
    </row>
    <row r="22" spans="2:19" ht="24.75" customHeight="1">
      <c r="B22" s="42" t="s">
        <v>24</v>
      </c>
      <c r="C22" s="151" t="str">
        <f>turniej!F188</f>
        <v>Bednarowicz Stefan</v>
      </c>
      <c r="D22" s="147">
        <f>VLOOKUP(C22,lista!$C$8:$G$339,2,FALSE)</f>
        <v>0</v>
      </c>
      <c r="E22" s="148">
        <f>VLOOKUP(C22,lista!$C$8:$G$339,3,FALSE)</f>
        <v>0</v>
      </c>
      <c r="F22" s="149" t="str">
        <f>VLOOKUP(C22,lista!$C$8:$G$339,4,FALSE)</f>
        <v>IC Południowy</v>
      </c>
      <c r="G22" s="16">
        <v>6</v>
      </c>
      <c r="Q22" s="14"/>
      <c r="R22" s="15"/>
      <c r="S22" s="9"/>
    </row>
    <row r="23" spans="2:19" ht="24.75" customHeight="1">
      <c r="B23" s="42" t="s">
        <v>25</v>
      </c>
      <c r="C23" s="151" t="str">
        <f>IF(turniej!E189=2,turniej!C187,IF(turniej!E189=1,turniej!C189," "))</f>
        <v>Handke Paweł</v>
      </c>
      <c r="D23" s="147">
        <f>VLOOKUP(C23,lista!$C$8:$G$339,2,FALSE)</f>
        <v>0</v>
      </c>
      <c r="E23" s="148">
        <f>VLOOKUP(C23,lista!$C$8:$G$339,3,FALSE)</f>
        <v>0</v>
      </c>
      <c r="F23" s="149" t="str">
        <f>VLOOKUP(C23,lista!$C$8:$G$339,4,FALSE)</f>
        <v>CT Zachodni</v>
      </c>
      <c r="G23" s="16">
        <v>5</v>
      </c>
    </row>
    <row r="24" spans="2:19" ht="24.75" customHeight="1">
      <c r="B24" s="42" t="s">
        <v>26</v>
      </c>
      <c r="C24" s="151" t="str">
        <f>turniej!L201</f>
        <v>Ampuła Andrzej</v>
      </c>
      <c r="D24" s="147">
        <f>VLOOKUP(C24,lista!$C$8:$G$339,2,FALSE)</f>
        <v>0</v>
      </c>
      <c r="E24" s="148">
        <f>VLOOKUP(C24,lista!$C$8:$G$339,3,FALSE)</f>
        <v>0</v>
      </c>
      <c r="F24" s="149" t="str">
        <f>VLOOKUP(C24,lista!$C$8:$G$339,4,FALSE)</f>
        <v>CT Zachodni</v>
      </c>
      <c r="G24" s="16">
        <v>4</v>
      </c>
    </row>
    <row r="25" spans="2:19" ht="24.75" customHeight="1">
      <c r="B25" s="42" t="s">
        <v>27</v>
      </c>
      <c r="C25" s="151" t="str">
        <f>IF(turniej!K202=2,turniej!I197,IF(turniej!K202=1,turniej!I205," "))</f>
        <v>Kostrzewski Krzysztof</v>
      </c>
      <c r="D25" s="147">
        <f>VLOOKUP(C25,lista!$C$8:$G$339,2,FALSE)</f>
        <v>0</v>
      </c>
      <c r="E25" s="148">
        <f>VLOOKUP(C25,lista!$C$8:$G$339,3,FALSE)</f>
        <v>0</v>
      </c>
      <c r="F25" s="149" t="str">
        <f>VLOOKUP(C25,lista!$C$8:$G$339,4,FALSE)</f>
        <v>CT Dolnośląski</v>
      </c>
      <c r="G25" s="16">
        <v>3</v>
      </c>
    </row>
    <row r="26" spans="2:19" ht="24.75" customHeight="1">
      <c r="B26" s="42" t="s">
        <v>28</v>
      </c>
      <c r="C26" s="151" t="str">
        <f>turniej!O225</f>
        <v>Ratajczak Janusz</v>
      </c>
      <c r="D26" s="147">
        <f>VLOOKUP(C26,lista!$C$8:$G$339,2,FALSE)</f>
        <v>0</v>
      </c>
      <c r="E26" s="148">
        <f>VLOOKUP(C26,lista!$C$8:$G$339,3,FALSE)</f>
        <v>0</v>
      </c>
      <c r="F26" s="149" t="str">
        <f>VLOOKUP(C26,lista!$C$8:$G$339,4,FALSE)</f>
        <v>IZ Zielona Góra</v>
      </c>
      <c r="G26" s="16">
        <v>2</v>
      </c>
      <c r="O26" s="12"/>
      <c r="P26" s="13"/>
      <c r="Q26" s="14"/>
      <c r="R26" s="15"/>
      <c r="S26" s="9"/>
    </row>
    <row r="27" spans="2:19" ht="24.75" customHeight="1">
      <c r="B27" s="42" t="s">
        <v>29</v>
      </c>
      <c r="C27" s="151" t="str">
        <f>IF(turniej!N226=2,turniej!L224,IF(turniej!N226=1,turniej!L226," "))</f>
        <v>Łodyga Maciej</v>
      </c>
      <c r="D27" s="147">
        <f>VLOOKUP(C27,lista!$C$8:$G$339,2,FALSE)</f>
        <v>0</v>
      </c>
      <c r="E27" s="148">
        <f>VLOOKUP(C27,lista!$C$8:$G$339,3,FALSE)</f>
        <v>0</v>
      </c>
      <c r="F27" s="149" t="str">
        <f>VLOOKUP(C27,lista!$C$8:$G$339,4,FALSE)</f>
        <v>CT Dolnośląski</v>
      </c>
      <c r="G27" s="16">
        <v>1</v>
      </c>
    </row>
    <row r="28" spans="2:19" ht="24.75" customHeight="1">
      <c r="B28" s="42" t="s">
        <v>30</v>
      </c>
      <c r="C28" s="151" t="str">
        <f>turniej!I216</f>
        <v>Kurek Ryszard</v>
      </c>
      <c r="D28" s="147">
        <f>VLOOKUP(C28,lista!$C$8:$G$339,2,FALSE)</f>
        <v>0</v>
      </c>
      <c r="E28" s="148">
        <f>VLOOKUP(C28,lista!$C$8:$G$339,3,FALSE)</f>
        <v>0</v>
      </c>
      <c r="F28" s="149" t="str">
        <f>VLOOKUP(C28,lista!$C$8:$G$339,4,FALSE)</f>
        <v>CT Dolnośląski</v>
      </c>
      <c r="G28" s="16">
        <v>0</v>
      </c>
      <c r="H28" s="17"/>
    </row>
    <row r="29" spans="2:19" ht="24.75" customHeight="1">
      <c r="B29" s="42" t="s">
        <v>31</v>
      </c>
      <c r="C29" s="151" t="str">
        <f>IF(turniej!H217=2,turniej!F214,IF(turniej!H217=1,turniej!F218," "))</f>
        <v>Bazewicz Wiesław</v>
      </c>
      <c r="D29" s="147">
        <f>VLOOKUP(C29,lista!$C$8:$G$339,2,FALSE)</f>
        <v>0</v>
      </c>
      <c r="E29" s="148">
        <f>VLOOKUP(C29,lista!$C$8:$G$339,3,FALSE)</f>
        <v>0</v>
      </c>
      <c r="F29" s="149" t="str">
        <f>VLOOKUP(C29,lista!$C$8:$G$339,4,FALSE)</f>
        <v>CT Zachodni</v>
      </c>
      <c r="G29" s="16">
        <v>0</v>
      </c>
    </row>
    <row r="30" spans="2:19" ht="24.75" customHeight="1">
      <c r="B30" s="42" t="s">
        <v>32</v>
      </c>
      <c r="C30" s="151" t="str">
        <f>turniej!F225</f>
        <v>Kaszuba Ryszard</v>
      </c>
      <c r="D30" s="147">
        <f>VLOOKUP(C30,lista!$C$8:$G$339,2,FALSE)</f>
        <v>0</v>
      </c>
      <c r="E30" s="148">
        <f>VLOOKUP(C30,lista!$C$8:$G$339,3,FALSE)</f>
        <v>0</v>
      </c>
      <c r="F30" s="149" t="str">
        <f>VLOOKUP(C30,lista!$C$8:$G$339,4,FALSE)</f>
        <v>CT Zachodni</v>
      </c>
      <c r="G30" s="16">
        <v>0</v>
      </c>
    </row>
    <row r="31" spans="2:19" ht="24.75" customHeight="1">
      <c r="B31" s="42" t="s">
        <v>33</v>
      </c>
      <c r="C31" s="151" t="str">
        <f>IF(turniej!E226=2,turniej!C224,IF(turniej!E226=1,turniej!C226," "))</f>
        <v>Skałecki Bogdan</v>
      </c>
      <c r="D31" s="147">
        <f>VLOOKUP(C31,lista!$C$8:$G$339,2,FALSE)</f>
        <v>0</v>
      </c>
      <c r="E31" s="148">
        <f>VLOOKUP(C31,lista!$C$8:$G$339,3,FALSE)</f>
        <v>0</v>
      </c>
      <c r="F31" s="149" t="str">
        <f>VLOOKUP(C31,lista!$C$8:$G$339,4,FALSE)</f>
        <v>IZ Lublin</v>
      </c>
      <c r="G31" s="16">
        <v>0</v>
      </c>
    </row>
    <row r="32" spans="2:19" ht="24.75" customHeight="1">
      <c r="B32" s="42" t="s">
        <v>34</v>
      </c>
      <c r="C32" s="151" t="str">
        <f>turniej!L244</f>
        <v>Gładysz Janusz</v>
      </c>
      <c r="D32" s="147">
        <f>VLOOKUP(C32,lista!$C$8:$G$339,2,FALSE)</f>
        <v>0</v>
      </c>
      <c r="E32" s="148">
        <f>VLOOKUP(C32,lista!$C$8:$G$339,3,FALSE)</f>
        <v>0</v>
      </c>
      <c r="F32" s="149" t="str">
        <f>VLOOKUP(C32,lista!$C$8:$G$339,4,FALSE)</f>
        <v>IZ Lublin</v>
      </c>
      <c r="G32" s="16">
        <v>0</v>
      </c>
    </row>
    <row r="33" spans="1:9" ht="24.75" customHeight="1">
      <c r="B33" s="42" t="s">
        <v>35</v>
      </c>
      <c r="C33" s="151" t="str">
        <f>IF(turniej!K245=2,turniej!I240,IF(turniej!K245=1,turniej!I248," "))</f>
        <v xml:space="preserve"> </v>
      </c>
      <c r="D33" s="147" t="e">
        <f>VLOOKUP(C33,lista!$C$8:$G$339,2,FALSE)</f>
        <v>#N/A</v>
      </c>
      <c r="E33" s="148" t="e">
        <f>VLOOKUP(C33,lista!$C$8:$G$339,3,FALSE)</f>
        <v>#N/A</v>
      </c>
      <c r="F33" s="149" t="e">
        <f>VLOOKUP(C33,lista!$C$8:$G$339,4,FALSE)</f>
        <v>#N/A</v>
      </c>
      <c r="G33" s="16">
        <v>0</v>
      </c>
    </row>
    <row r="34" spans="1:9" ht="24.75" customHeight="1">
      <c r="B34" s="42" t="s">
        <v>36</v>
      </c>
      <c r="C34" s="151" t="str">
        <f>turniej!O268</f>
        <v xml:space="preserve"> </v>
      </c>
      <c r="D34" s="147" t="e">
        <f>VLOOKUP(C34,lista!$C$8:$G$339,2,FALSE)</f>
        <v>#N/A</v>
      </c>
      <c r="E34" s="148" t="e">
        <f>VLOOKUP(C34,lista!$C$8:$G$339,3,FALSE)</f>
        <v>#N/A</v>
      </c>
      <c r="F34" s="149" t="e">
        <f>VLOOKUP(C34,lista!$C$8:$G$339,4,FALSE)</f>
        <v>#N/A</v>
      </c>
      <c r="G34" s="16">
        <v>0</v>
      </c>
    </row>
    <row r="35" spans="1:9" ht="24.75" customHeight="1">
      <c r="B35" s="42" t="s">
        <v>37</v>
      </c>
      <c r="C35" s="151" t="str">
        <f>IF(turniej!N269=2,turniej!L267,IF(turniej!N269=1,turniej!L269," "))</f>
        <v xml:space="preserve"> </v>
      </c>
      <c r="D35" s="147" t="e">
        <f>VLOOKUP(C35,lista!$C$8:$G$339,2,FALSE)</f>
        <v>#N/A</v>
      </c>
      <c r="E35" s="148" t="e">
        <f>VLOOKUP(C35,lista!$C$8:$G$339,3,FALSE)</f>
        <v>#N/A</v>
      </c>
      <c r="F35" s="149" t="e">
        <f>VLOOKUP(C35,lista!$C$8:$G$339,4,FALSE)</f>
        <v>#N/A</v>
      </c>
      <c r="G35" s="16">
        <v>0</v>
      </c>
    </row>
    <row r="36" spans="1:9" ht="24.75" customHeight="1">
      <c r="B36" s="42" t="s">
        <v>38</v>
      </c>
      <c r="C36" s="151" t="str">
        <f>turniej!I259</f>
        <v xml:space="preserve"> </v>
      </c>
      <c r="D36" s="147" t="e">
        <f>VLOOKUP(C36,lista!$C$8:$G$339,2,FALSE)</f>
        <v>#N/A</v>
      </c>
      <c r="E36" s="148" t="e">
        <f>VLOOKUP(C36,lista!$C$8:$G$339,3,FALSE)</f>
        <v>#N/A</v>
      </c>
      <c r="F36" s="149" t="e">
        <f>VLOOKUP(C36,lista!$C$8:$G$339,4,FALSE)</f>
        <v>#N/A</v>
      </c>
      <c r="G36" s="16">
        <v>0</v>
      </c>
    </row>
    <row r="37" spans="1:9" ht="24.75" customHeight="1">
      <c r="B37" s="42" t="s">
        <v>39</v>
      </c>
      <c r="C37" s="151" t="str">
        <f>IF(turniej!H260=2,turniej!F257,IF(turniej!H260=1,turniej!F261," "))</f>
        <v xml:space="preserve"> </v>
      </c>
      <c r="D37" s="147" t="e">
        <f>VLOOKUP(C37,lista!$C$8:$G$339,2,FALSE)</f>
        <v>#N/A</v>
      </c>
      <c r="E37" s="148" t="e">
        <f>VLOOKUP(C37,lista!$C$8:$G$339,3,FALSE)</f>
        <v>#N/A</v>
      </c>
      <c r="F37" s="149" t="e">
        <f>VLOOKUP(C37,lista!$C$8:$G$339,4,FALSE)</f>
        <v>#N/A</v>
      </c>
      <c r="G37" s="16">
        <v>0</v>
      </c>
    </row>
    <row r="38" spans="1:9" ht="24.75" customHeight="1">
      <c r="B38" s="42" t="s">
        <v>40</v>
      </c>
      <c r="C38" s="151" t="str">
        <f>turniej!F268</f>
        <v xml:space="preserve"> </v>
      </c>
      <c r="D38" s="147" t="e">
        <f>VLOOKUP(C38,lista!$C$8:$G$339,2,FALSE)</f>
        <v>#N/A</v>
      </c>
      <c r="E38" s="148" t="e">
        <f>VLOOKUP(C38,lista!$C$8:$G$339,3,FALSE)</f>
        <v>#N/A</v>
      </c>
      <c r="F38" s="149" t="e">
        <f>VLOOKUP(C38,lista!$C$8:$G$339,4,FALSE)</f>
        <v>#N/A</v>
      </c>
      <c r="G38" s="16">
        <v>0</v>
      </c>
    </row>
    <row r="39" spans="1:9" ht="24.75" customHeight="1">
      <c r="B39" s="42" t="s">
        <v>41</v>
      </c>
      <c r="C39" s="151" t="str">
        <f>IF(turniej!E269=2,turniej!C267,IF(turniej!E269=1,turniej!C269," "))</f>
        <v xml:space="preserve"> </v>
      </c>
      <c r="D39" s="147" t="e">
        <f>VLOOKUP(C39,lista!$C$8:$G$339,2,FALSE)</f>
        <v>#N/A</v>
      </c>
      <c r="E39" s="148" t="e">
        <f>VLOOKUP(C39,lista!$C$8:$G$339,3,FALSE)</f>
        <v>#N/A</v>
      </c>
      <c r="F39" s="149" t="e">
        <f>VLOOKUP(C39,lista!$C$8:$G$339,4,FALSE)</f>
        <v>#N/A</v>
      </c>
      <c r="G39" s="16">
        <v>0</v>
      </c>
    </row>
    <row r="40" spans="1:9" ht="24.75" customHeight="1">
      <c r="B40" s="42"/>
      <c r="C40" s="12"/>
      <c r="D40" s="6"/>
      <c r="E40" s="8"/>
      <c r="F40" s="10"/>
      <c r="G40" s="9"/>
    </row>
    <row r="41" spans="1:9" ht="20.100000000000001" customHeight="1">
      <c r="B41" s="38"/>
      <c r="C41" s="39"/>
      <c r="D41" s="39"/>
      <c r="E41" s="39" t="s">
        <v>57</v>
      </c>
      <c r="F41" s="39"/>
      <c r="G41" s="38"/>
      <c r="H41" s="37"/>
    </row>
    <row r="42" spans="1:9" ht="20.100000000000001" customHeight="1">
      <c r="A42" s="145" t="str">
        <f>IF(info!C$7="","", CONCATENATE(info!B$7," ",info!C$7))</f>
        <v>Obsługa komputerowa: Michał Majcher</v>
      </c>
      <c r="B42" s="1"/>
      <c r="C42" s="34"/>
      <c r="D42" s="34"/>
      <c r="E42" s="35"/>
      <c r="F42" s="35"/>
      <c r="G42" s="144" t="str">
        <f>IF(info!C$6="","", CONCATENATE(info!B$6," ",info!C$6))</f>
        <v>Sędzia Główny: Bartosz Majcher</v>
      </c>
      <c r="H42" s="34"/>
      <c r="I42" s="34"/>
    </row>
    <row r="43" spans="1:9" ht="20.100000000000001" customHeight="1">
      <c r="B43" s="38"/>
      <c r="C43" s="39"/>
      <c r="D43" s="39"/>
      <c r="E43" s="39"/>
      <c r="F43" s="39"/>
      <c r="G43" s="37"/>
      <c r="H43" s="37"/>
    </row>
    <row r="44" spans="1:9" ht="20.100000000000001" customHeight="1">
      <c r="B44" s="38"/>
      <c r="C44" s="39"/>
      <c r="D44" s="39"/>
      <c r="E44" s="39"/>
      <c r="F44" s="39"/>
      <c r="G44" s="38"/>
      <c r="H44" s="70"/>
    </row>
    <row r="45" spans="1:9" ht="20.100000000000001" customHeight="1">
      <c r="B45" s="38"/>
      <c r="C45" s="39"/>
      <c r="D45" s="39"/>
      <c r="E45" s="39"/>
      <c r="F45" s="39"/>
      <c r="G45" s="38"/>
      <c r="H45" s="37"/>
    </row>
    <row r="46" spans="1:9" ht="20.100000000000001" customHeight="1">
      <c r="B46" s="38"/>
      <c r="C46" s="39"/>
      <c r="D46" s="39"/>
      <c r="E46" s="39"/>
      <c r="F46" s="39"/>
      <c r="G46" s="38"/>
      <c r="H46" s="37"/>
    </row>
    <row r="47" spans="1:9" ht="20.100000000000001" customHeight="1">
      <c r="B47" s="38"/>
      <c r="C47" s="39"/>
      <c r="D47" s="39"/>
      <c r="E47" s="39"/>
      <c r="F47" s="39"/>
      <c r="G47" s="38"/>
      <c r="H47" s="37"/>
    </row>
    <row r="48" spans="1:9" ht="20.100000000000001" customHeight="1">
      <c r="B48" s="38"/>
      <c r="C48" s="39"/>
      <c r="D48" s="39"/>
      <c r="E48" s="39"/>
      <c r="F48" s="39"/>
      <c r="G48" s="38"/>
      <c r="H48" s="37"/>
    </row>
    <row r="49" spans="2:8" ht="20.100000000000001" customHeight="1">
      <c r="B49" s="38"/>
      <c r="C49" s="39"/>
      <c r="D49" s="39"/>
      <c r="E49" s="39"/>
      <c r="F49" s="39"/>
      <c r="G49" s="38"/>
      <c r="H49" s="37"/>
    </row>
    <row r="50" spans="2:8" ht="20.100000000000001" customHeight="1">
      <c r="B50" s="38"/>
      <c r="C50" s="39"/>
      <c r="D50" s="39"/>
      <c r="E50" s="39"/>
      <c r="F50" s="39"/>
      <c r="G50" s="38"/>
    </row>
    <row r="51" spans="2:8" ht="20.100000000000001" customHeight="1">
      <c r="B51" s="38"/>
      <c r="C51" s="5"/>
      <c r="D51" s="6"/>
      <c r="E51" s="7"/>
      <c r="F51" s="8"/>
      <c r="G51" s="11"/>
    </row>
    <row r="52" spans="2:8" ht="20.100000000000001" customHeight="1">
      <c r="B52" s="38"/>
      <c r="C52" s="5"/>
      <c r="D52" s="6"/>
      <c r="E52" s="7"/>
      <c r="F52" s="8"/>
      <c r="G52" s="11"/>
    </row>
    <row r="53" spans="2:8" ht="20.100000000000001" customHeight="1">
      <c r="B53" s="38"/>
    </row>
    <row r="54" spans="2:8" ht="20.100000000000001" customHeight="1">
      <c r="B54" s="38"/>
      <c r="C54" s="39"/>
      <c r="D54" s="39"/>
      <c r="E54" s="39"/>
      <c r="F54" s="39"/>
      <c r="G54" s="38"/>
    </row>
    <row r="55" spans="2:8" ht="20.100000000000001" customHeight="1">
      <c r="B55" s="38"/>
      <c r="C55" s="39"/>
      <c r="D55" s="39"/>
      <c r="E55" s="39"/>
      <c r="F55" s="39"/>
      <c r="G55" s="38"/>
    </row>
    <row r="56" spans="2:8" ht="20.100000000000001" customHeight="1">
      <c r="B56" s="38"/>
      <c r="C56" s="39"/>
      <c r="D56" s="39"/>
      <c r="E56" s="39"/>
      <c r="F56" s="39"/>
      <c r="G56" s="38"/>
    </row>
    <row r="57" spans="2:8" ht="20.100000000000001" customHeight="1">
      <c r="B57" s="38"/>
      <c r="C57" s="39"/>
      <c r="D57" s="39"/>
      <c r="E57" s="39"/>
      <c r="F57" s="39"/>
      <c r="G57" s="38"/>
    </row>
    <row r="58" spans="2:8" ht="20.100000000000001" customHeight="1">
      <c r="B58" s="38"/>
      <c r="C58" s="39"/>
      <c r="D58" s="39"/>
      <c r="E58" s="39"/>
      <c r="F58" s="39"/>
      <c r="G58" s="38"/>
    </row>
    <row r="59" spans="2:8" ht="20.100000000000001" customHeight="1">
      <c r="B59" s="38"/>
      <c r="C59" s="39"/>
      <c r="D59" s="39"/>
      <c r="E59" s="39"/>
      <c r="F59" s="39"/>
      <c r="G59" s="38"/>
    </row>
    <row r="60" spans="2:8" ht="20.100000000000001" customHeight="1">
      <c r="B60" s="38"/>
      <c r="C60" s="39"/>
      <c r="D60" s="39"/>
      <c r="E60" s="39"/>
      <c r="F60" s="39"/>
      <c r="G60" s="38"/>
    </row>
    <row r="61" spans="2:8" ht="20.100000000000001" customHeight="1">
      <c r="B61" s="38"/>
      <c r="C61" s="39"/>
      <c r="D61" s="39"/>
      <c r="E61" s="39"/>
      <c r="F61" s="39"/>
      <c r="G61" s="38"/>
    </row>
    <row r="62" spans="2:8" ht="20.100000000000001" customHeight="1">
      <c r="B62" s="38"/>
      <c r="C62" s="39"/>
      <c r="D62" s="39"/>
      <c r="E62" s="39"/>
      <c r="F62" s="39"/>
      <c r="G62" s="38"/>
    </row>
    <row r="63" spans="2:8" ht="20.100000000000001" customHeight="1">
      <c r="B63" s="38"/>
      <c r="C63" s="39"/>
      <c r="D63" s="39"/>
      <c r="E63" s="39"/>
      <c r="F63" s="39"/>
      <c r="G63" s="38"/>
    </row>
    <row r="64" spans="2:8" ht="20.100000000000001" customHeight="1">
      <c r="B64" s="38"/>
      <c r="C64" s="39"/>
      <c r="D64" s="39"/>
      <c r="E64" s="39"/>
      <c r="F64" s="39"/>
      <c r="G64" s="38"/>
    </row>
    <row r="65" spans="2:7" ht="20.100000000000001" customHeight="1">
      <c r="B65" s="38"/>
      <c r="C65" s="39"/>
      <c r="D65" s="39"/>
      <c r="E65" s="39"/>
      <c r="F65" s="39"/>
      <c r="G65" s="38"/>
    </row>
    <row r="66" spans="2:7" ht="20.100000000000001" customHeight="1">
      <c r="B66" s="38"/>
      <c r="C66" s="39"/>
      <c r="D66" s="39"/>
      <c r="E66" s="39"/>
      <c r="F66" s="39"/>
      <c r="G66" s="38"/>
    </row>
    <row r="67" spans="2:7" ht="20.100000000000001" customHeight="1">
      <c r="B67" s="38"/>
      <c r="C67" s="39"/>
      <c r="D67" s="39"/>
      <c r="E67" s="39"/>
      <c r="F67" s="39"/>
      <c r="G67" s="38"/>
    </row>
    <row r="68" spans="2:7" ht="20.100000000000001" customHeight="1">
      <c r="B68" s="38"/>
      <c r="C68" s="39"/>
      <c r="D68" s="39"/>
      <c r="E68" s="39"/>
      <c r="F68" s="39"/>
      <c r="G68" s="38"/>
    </row>
    <row r="69" spans="2:7" ht="20.100000000000001" customHeight="1">
      <c r="B69" s="38"/>
      <c r="C69" s="39"/>
      <c r="D69" s="39"/>
      <c r="E69" s="39"/>
      <c r="F69" s="39"/>
      <c r="G69" s="38"/>
    </row>
    <row r="70" spans="2:7" ht="20.100000000000001" customHeight="1">
      <c r="B70" s="38"/>
      <c r="C70" s="39"/>
      <c r="D70" s="39"/>
      <c r="E70" s="39"/>
      <c r="F70" s="39"/>
      <c r="G70" s="38"/>
    </row>
    <row r="71" spans="2:7" ht="20.100000000000001" customHeight="1">
      <c r="B71" s="38"/>
      <c r="C71" s="39"/>
      <c r="D71" s="39"/>
      <c r="E71" s="39"/>
      <c r="F71" s="39"/>
      <c r="G71" s="38"/>
    </row>
    <row r="72" spans="2:7" ht="20.100000000000001" customHeight="1">
      <c r="B72" s="38"/>
      <c r="C72" s="39"/>
      <c r="D72" s="39"/>
      <c r="E72" s="39"/>
      <c r="F72" s="39"/>
      <c r="G72" s="38"/>
    </row>
    <row r="73" spans="2:7" ht="20.100000000000001" customHeight="1">
      <c r="B73" s="38"/>
      <c r="C73" s="39"/>
      <c r="D73" s="39"/>
      <c r="E73" s="39"/>
      <c r="F73" s="39"/>
      <c r="G73" s="38"/>
    </row>
    <row r="74" spans="2:7" ht="20.100000000000001" customHeight="1">
      <c r="B74" s="38"/>
      <c r="C74" s="39"/>
      <c r="D74" s="39"/>
      <c r="E74" s="39"/>
      <c r="F74" s="39"/>
      <c r="G74" s="38"/>
    </row>
    <row r="75" spans="2:7" ht="20.100000000000001" customHeight="1">
      <c r="B75" s="38"/>
      <c r="C75" s="39"/>
      <c r="D75" s="39"/>
      <c r="E75" s="39"/>
      <c r="F75" s="39"/>
      <c r="G75" s="38"/>
    </row>
    <row r="76" spans="2:7" ht="20.100000000000001" customHeight="1">
      <c r="B76" s="38"/>
      <c r="C76" s="39"/>
      <c r="D76" s="39"/>
      <c r="E76" s="39"/>
      <c r="F76" s="39"/>
      <c r="G76" s="38"/>
    </row>
    <row r="77" spans="2:7" ht="20.100000000000001" customHeight="1">
      <c r="B77" s="38"/>
      <c r="C77" s="39"/>
      <c r="D77" s="39"/>
      <c r="E77" s="39"/>
      <c r="F77" s="39"/>
      <c r="G77" s="38"/>
    </row>
    <row r="78" spans="2:7" ht="20.100000000000001" customHeight="1">
      <c r="B78" s="38"/>
      <c r="C78" s="39"/>
      <c r="D78" s="39"/>
      <c r="E78" s="39"/>
      <c r="F78" s="39"/>
      <c r="G78" s="38"/>
    </row>
    <row r="79" spans="2:7" ht="20.100000000000001" customHeight="1">
      <c r="B79" s="38"/>
      <c r="C79" s="39"/>
      <c r="D79" s="39"/>
      <c r="E79" s="39"/>
      <c r="F79" s="39"/>
      <c r="G79" s="38"/>
    </row>
    <row r="80" spans="2:7" ht="20.100000000000001" customHeight="1">
      <c r="B80" s="38"/>
      <c r="C80" s="39"/>
      <c r="D80" s="39"/>
      <c r="E80" s="39"/>
      <c r="F80" s="39"/>
      <c r="G80" s="38"/>
    </row>
    <row r="81" spans="2:7" ht="20.100000000000001" customHeight="1">
      <c r="B81" s="38"/>
      <c r="C81" s="39"/>
      <c r="D81" s="39"/>
      <c r="E81" s="39"/>
      <c r="F81" s="39"/>
      <c r="G81" s="38"/>
    </row>
    <row r="82" spans="2:7" ht="20.100000000000001" customHeight="1">
      <c r="B82" s="38"/>
      <c r="C82" s="39"/>
      <c r="D82" s="39"/>
      <c r="E82" s="39"/>
      <c r="F82" s="39"/>
      <c r="G82" s="38"/>
    </row>
    <row r="83" spans="2:7" ht="20.100000000000001" customHeight="1">
      <c r="B83" s="38"/>
      <c r="C83" s="39"/>
      <c r="D83" s="39"/>
      <c r="E83" s="39"/>
      <c r="F83" s="39"/>
      <c r="G83" s="38"/>
    </row>
    <row r="84" spans="2:7" ht="20.100000000000001" customHeight="1">
      <c r="B84" s="38"/>
      <c r="C84" s="39"/>
      <c r="D84" s="39"/>
      <c r="E84" s="39"/>
      <c r="F84" s="39"/>
      <c r="G84" s="38"/>
    </row>
    <row r="85" spans="2:7" ht="20.100000000000001" customHeight="1">
      <c r="B85" s="38"/>
      <c r="C85" s="39"/>
      <c r="D85" s="39"/>
      <c r="E85" s="39"/>
      <c r="F85" s="39"/>
      <c r="G85" s="38"/>
    </row>
    <row r="86" spans="2:7" ht="20.100000000000001" customHeight="1">
      <c r="B86" s="38"/>
      <c r="C86" s="39"/>
      <c r="D86" s="39"/>
      <c r="E86" s="39"/>
      <c r="F86" s="39"/>
      <c r="G86" s="38"/>
    </row>
    <row r="87" spans="2:7" ht="20.100000000000001" customHeight="1">
      <c r="B87" s="38"/>
      <c r="C87" s="39"/>
      <c r="D87" s="39"/>
      <c r="E87" s="39"/>
      <c r="F87" s="39"/>
      <c r="G87" s="38"/>
    </row>
    <row r="88" spans="2:7" ht="20.100000000000001" customHeight="1">
      <c r="B88" s="38"/>
      <c r="C88" s="39"/>
      <c r="D88" s="39"/>
      <c r="E88" s="39"/>
      <c r="F88" s="39"/>
      <c r="G88" s="38"/>
    </row>
    <row r="89" spans="2:7" ht="20.100000000000001" customHeight="1">
      <c r="B89" s="38"/>
      <c r="C89" s="39"/>
      <c r="D89" s="39"/>
      <c r="E89" s="39"/>
      <c r="F89" s="39"/>
      <c r="G89" s="38"/>
    </row>
    <row r="90" spans="2:7" ht="20.100000000000001" customHeight="1">
      <c r="B90" s="38"/>
      <c r="C90" s="39"/>
      <c r="D90" s="39"/>
      <c r="E90" s="39"/>
      <c r="F90" s="39"/>
      <c r="G90" s="38"/>
    </row>
    <row r="91" spans="2:7" ht="20.100000000000001" customHeight="1">
      <c r="B91" s="38"/>
      <c r="C91" s="39"/>
      <c r="D91" s="39"/>
      <c r="E91" s="39"/>
      <c r="F91" s="39"/>
      <c r="G91" s="38"/>
    </row>
    <row r="92" spans="2:7" ht="20.100000000000001" customHeight="1">
      <c r="B92" s="38"/>
      <c r="C92" s="39"/>
      <c r="D92" s="39"/>
      <c r="E92" s="39"/>
      <c r="F92" s="39"/>
      <c r="G92" s="38"/>
    </row>
    <row r="93" spans="2:7" ht="20.100000000000001" customHeight="1">
      <c r="B93" s="38"/>
      <c r="C93" s="39"/>
      <c r="D93" s="39"/>
      <c r="E93" s="39"/>
      <c r="F93" s="39"/>
      <c r="G93" s="38"/>
    </row>
    <row r="94" spans="2:7" ht="20.100000000000001" customHeight="1">
      <c r="B94" s="38"/>
      <c r="C94" s="39"/>
      <c r="D94" s="39"/>
      <c r="E94" s="39"/>
      <c r="F94" s="39"/>
      <c r="G94" s="38"/>
    </row>
    <row r="95" spans="2:7" ht="20.100000000000001" customHeight="1">
      <c r="B95" s="38"/>
      <c r="C95" s="39"/>
      <c r="D95" s="39"/>
      <c r="E95" s="39"/>
      <c r="F95" s="39"/>
      <c r="G95" s="38"/>
    </row>
    <row r="96" spans="2:7" ht="20.100000000000001" customHeight="1">
      <c r="B96" s="38"/>
      <c r="C96" s="39"/>
      <c r="D96" s="39"/>
      <c r="E96" s="39"/>
      <c r="F96" s="39"/>
      <c r="G96" s="38"/>
    </row>
    <row r="97" spans="2:7" ht="20.100000000000001" customHeight="1">
      <c r="B97" s="38"/>
      <c r="C97" s="39"/>
      <c r="D97" s="39"/>
      <c r="E97" s="39"/>
      <c r="F97" s="39"/>
      <c r="G97" s="38"/>
    </row>
    <row r="98" spans="2:7" ht="20.100000000000001" customHeight="1">
      <c r="B98" s="38"/>
      <c r="C98" s="39"/>
      <c r="D98" s="39"/>
      <c r="E98" s="39"/>
      <c r="F98" s="39"/>
      <c r="G98" s="38"/>
    </row>
    <row r="99" spans="2:7" ht="20.100000000000001" customHeight="1">
      <c r="B99" s="38"/>
      <c r="C99" s="39"/>
      <c r="D99" s="39"/>
      <c r="E99" s="39"/>
      <c r="F99" s="39"/>
      <c r="G99" s="38"/>
    </row>
    <row r="100" spans="2:7" ht="20.100000000000001" customHeight="1">
      <c r="B100" s="38"/>
      <c r="C100" s="39"/>
      <c r="D100" s="39"/>
      <c r="E100" s="39"/>
      <c r="F100" s="39"/>
      <c r="G100" s="38"/>
    </row>
    <row r="101" spans="2:7" ht="20.100000000000001" customHeight="1">
      <c r="B101" s="38"/>
      <c r="C101" s="39"/>
      <c r="D101" s="39"/>
      <c r="E101" s="39"/>
      <c r="F101" s="39"/>
      <c r="G101" s="38"/>
    </row>
    <row r="102" spans="2:7" ht="20.100000000000001" customHeight="1">
      <c r="B102" s="38"/>
      <c r="C102" s="39"/>
      <c r="D102" s="39"/>
      <c r="E102" s="39"/>
      <c r="F102" s="39"/>
      <c r="G102" s="38"/>
    </row>
    <row r="103" spans="2:7" ht="20.100000000000001" customHeight="1">
      <c r="B103" s="38"/>
      <c r="C103" s="39"/>
      <c r="D103" s="39"/>
      <c r="E103" s="39"/>
      <c r="F103" s="39"/>
      <c r="G103" s="38"/>
    </row>
    <row r="104" spans="2:7" ht="20.100000000000001" customHeight="1">
      <c r="B104" s="38"/>
      <c r="C104" s="39"/>
      <c r="D104" s="39"/>
      <c r="E104" s="39"/>
      <c r="F104" s="39"/>
      <c r="G104" s="38"/>
    </row>
    <row r="105" spans="2:7" ht="20.100000000000001" customHeight="1">
      <c r="B105" s="38"/>
      <c r="C105" s="39"/>
      <c r="D105" s="39"/>
      <c r="E105" s="39"/>
      <c r="F105" s="39"/>
      <c r="G105" s="38"/>
    </row>
    <row r="106" spans="2:7" ht="20.100000000000001" customHeight="1">
      <c r="B106" s="38"/>
      <c r="C106" s="39"/>
      <c r="D106" s="39"/>
      <c r="E106" s="39"/>
      <c r="F106" s="39"/>
      <c r="G106" s="38"/>
    </row>
    <row r="107" spans="2:7" ht="20.100000000000001" customHeight="1">
      <c r="B107" s="38"/>
      <c r="C107" s="39"/>
      <c r="D107" s="39"/>
      <c r="E107" s="39"/>
      <c r="F107" s="39"/>
      <c r="G107" s="38"/>
    </row>
    <row r="108" spans="2:7" ht="20.100000000000001" customHeight="1">
      <c r="B108" s="38"/>
      <c r="C108" s="39"/>
      <c r="D108" s="39"/>
      <c r="E108" s="39"/>
      <c r="F108" s="39"/>
      <c r="G108" s="38"/>
    </row>
    <row r="109" spans="2:7" ht="20.100000000000001" customHeight="1">
      <c r="B109" s="38"/>
      <c r="C109" s="39"/>
      <c r="D109" s="39"/>
      <c r="E109" s="39"/>
      <c r="F109" s="39"/>
      <c r="G109" s="38"/>
    </row>
  </sheetData>
  <sheetProtection formatCells="0" formatColumns="0" formatRows="0" insertRows="0" deleteColumns="0" deleteRows="0"/>
  <mergeCells count="3">
    <mergeCell ref="A3:H3"/>
    <mergeCell ref="A4:H4"/>
    <mergeCell ref="C1:H1"/>
  </mergeCells>
  <printOptions horizontalCentered="1"/>
  <pageMargins left="0.39370078740157483" right="0.39370078740157483" top="0.43307086614173229" bottom="0.39370078740157483" header="0" footer="0"/>
  <pageSetup paperSize="9" scale="55"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3"/>
    <pageSetUpPr fitToPage="1"/>
  </sheetPr>
  <dimension ref="A1:N72"/>
  <sheetViews>
    <sheetView topLeftCell="A43" zoomScale="70" zoomScaleNormal="70" workbookViewId="0">
      <selection activeCell="B56" sqref="B56"/>
    </sheetView>
  </sheetViews>
  <sheetFormatPr defaultColWidth="9.109375" defaultRowHeight="18"/>
  <cols>
    <col min="1" max="1" width="11.5546875" style="43" customWidth="1"/>
    <col min="2" max="14" width="13" style="22" customWidth="1"/>
    <col min="15" max="16384" width="9.109375" style="22"/>
  </cols>
  <sheetData>
    <row r="1" spans="1:14" s="56" customFormat="1" ht="26.25" customHeight="1" thickBot="1">
      <c r="A1" s="53"/>
      <c r="B1" s="50" t="s">
        <v>71</v>
      </c>
      <c r="C1" s="54" t="s">
        <v>72</v>
      </c>
      <c r="D1" s="55" t="s">
        <v>73</v>
      </c>
      <c r="E1" s="54" t="s">
        <v>74</v>
      </c>
      <c r="F1" s="55" t="s">
        <v>75</v>
      </c>
      <c r="G1" s="54" t="s">
        <v>76</v>
      </c>
      <c r="H1" s="55" t="s">
        <v>77</v>
      </c>
      <c r="I1" s="54" t="s">
        <v>78</v>
      </c>
      <c r="J1" s="55" t="s">
        <v>79</v>
      </c>
      <c r="K1" s="54" t="s">
        <v>80</v>
      </c>
      <c r="L1" s="55" t="s">
        <v>81</v>
      </c>
      <c r="M1" s="54" t="s">
        <v>82</v>
      </c>
      <c r="N1" s="51" t="s">
        <v>83</v>
      </c>
    </row>
    <row r="2" spans="1:14" ht="19.5" customHeight="1">
      <c r="A2" s="57" t="s">
        <v>10</v>
      </c>
      <c r="B2" s="58">
        <v>120</v>
      </c>
      <c r="C2" s="59">
        <v>90</v>
      </c>
      <c r="D2" s="59">
        <v>100</v>
      </c>
      <c r="E2" s="59">
        <v>90</v>
      </c>
      <c r="F2" s="59">
        <v>70</v>
      </c>
      <c r="G2" s="59">
        <v>75</v>
      </c>
      <c r="H2" s="59">
        <v>60</v>
      </c>
      <c r="I2" s="59">
        <v>60</v>
      </c>
      <c r="J2" s="59">
        <v>50</v>
      </c>
      <c r="K2" s="59">
        <v>45</v>
      </c>
      <c r="L2" s="59">
        <v>40</v>
      </c>
      <c r="M2" s="59">
        <v>45</v>
      </c>
      <c r="N2" s="59">
        <v>40</v>
      </c>
    </row>
    <row r="3" spans="1:14" ht="19.5" customHeight="1">
      <c r="A3" s="60" t="s">
        <v>9</v>
      </c>
      <c r="B3" s="61">
        <v>115</v>
      </c>
      <c r="C3" s="62">
        <v>85</v>
      </c>
      <c r="D3" s="62">
        <v>95</v>
      </c>
      <c r="E3" s="62">
        <v>85</v>
      </c>
      <c r="F3" s="62">
        <v>66</v>
      </c>
      <c r="G3" s="62">
        <v>71</v>
      </c>
      <c r="H3" s="62">
        <v>57</v>
      </c>
      <c r="I3" s="62">
        <v>56</v>
      </c>
      <c r="J3" s="62">
        <v>47</v>
      </c>
      <c r="K3" s="62">
        <v>42</v>
      </c>
      <c r="L3" s="62">
        <v>37</v>
      </c>
      <c r="M3" s="62">
        <v>42</v>
      </c>
      <c r="N3" s="62">
        <v>37</v>
      </c>
    </row>
    <row r="4" spans="1:14" ht="19.5" customHeight="1">
      <c r="A4" s="60" t="s">
        <v>12</v>
      </c>
      <c r="B4" s="63">
        <v>110</v>
      </c>
      <c r="C4" s="64">
        <v>81</v>
      </c>
      <c r="D4" s="64">
        <v>90</v>
      </c>
      <c r="E4" s="64">
        <v>81</v>
      </c>
      <c r="F4" s="64">
        <v>62</v>
      </c>
      <c r="G4" s="64">
        <v>67</v>
      </c>
      <c r="H4" s="64">
        <v>54</v>
      </c>
      <c r="I4" s="64">
        <v>53</v>
      </c>
      <c r="J4" s="64">
        <v>44</v>
      </c>
      <c r="K4" s="64">
        <v>40</v>
      </c>
      <c r="L4" s="64">
        <v>35</v>
      </c>
      <c r="M4" s="64">
        <v>40</v>
      </c>
      <c r="N4" s="64">
        <v>35</v>
      </c>
    </row>
    <row r="5" spans="1:14" ht="19.5" customHeight="1">
      <c r="A5" s="60" t="s">
        <v>84</v>
      </c>
      <c r="B5" s="61">
        <v>107</v>
      </c>
      <c r="C5" s="62">
        <v>79</v>
      </c>
      <c r="D5" s="62">
        <v>88</v>
      </c>
      <c r="E5" s="62">
        <v>79</v>
      </c>
      <c r="F5" s="62">
        <v>60</v>
      </c>
      <c r="G5" s="62">
        <v>65</v>
      </c>
      <c r="H5" s="62">
        <v>53</v>
      </c>
      <c r="I5" s="62">
        <v>52</v>
      </c>
      <c r="J5" s="62">
        <v>43</v>
      </c>
      <c r="K5" s="62">
        <v>39</v>
      </c>
      <c r="L5" s="62">
        <v>34</v>
      </c>
      <c r="M5" s="62">
        <v>39</v>
      </c>
      <c r="N5" s="62">
        <v>34</v>
      </c>
    </row>
    <row r="6" spans="1:14" ht="19.5" customHeight="1">
      <c r="A6" s="60" t="s">
        <v>13</v>
      </c>
      <c r="B6" s="63">
        <v>105</v>
      </c>
      <c r="C6" s="64">
        <v>77</v>
      </c>
      <c r="D6" s="64">
        <v>86</v>
      </c>
      <c r="E6" s="64">
        <v>77</v>
      </c>
      <c r="F6" s="64">
        <v>59</v>
      </c>
      <c r="G6" s="64">
        <v>64</v>
      </c>
      <c r="H6" s="64">
        <v>52</v>
      </c>
      <c r="I6" s="64">
        <v>51</v>
      </c>
      <c r="J6" s="64">
        <v>42</v>
      </c>
      <c r="K6" s="64">
        <v>38</v>
      </c>
      <c r="L6" s="64">
        <v>33</v>
      </c>
      <c r="M6" s="64">
        <v>38</v>
      </c>
      <c r="N6" s="64">
        <v>33</v>
      </c>
    </row>
    <row r="7" spans="1:14" ht="19.5" customHeight="1">
      <c r="A7" s="60" t="s">
        <v>14</v>
      </c>
      <c r="B7" s="61">
        <v>102</v>
      </c>
      <c r="C7" s="62">
        <v>74</v>
      </c>
      <c r="D7" s="62">
        <v>83</v>
      </c>
      <c r="E7" s="62">
        <v>74</v>
      </c>
      <c r="F7" s="62">
        <v>57</v>
      </c>
      <c r="G7" s="62">
        <v>62</v>
      </c>
      <c r="H7" s="62">
        <v>50</v>
      </c>
      <c r="I7" s="62">
        <v>49</v>
      </c>
      <c r="J7" s="62">
        <v>40</v>
      </c>
      <c r="K7" s="62">
        <v>37</v>
      </c>
      <c r="L7" s="62">
        <v>32</v>
      </c>
      <c r="M7" s="62">
        <v>37</v>
      </c>
      <c r="N7" s="62">
        <v>32</v>
      </c>
    </row>
    <row r="8" spans="1:14" ht="19.5" customHeight="1">
      <c r="A8" s="60" t="s">
        <v>60</v>
      </c>
      <c r="B8" s="63">
        <v>101</v>
      </c>
      <c r="C8" s="64">
        <v>73</v>
      </c>
      <c r="D8" s="64">
        <v>82</v>
      </c>
      <c r="E8" s="64">
        <v>73</v>
      </c>
      <c r="F8" s="64">
        <v>56</v>
      </c>
      <c r="G8" s="64">
        <v>61</v>
      </c>
      <c r="H8" s="64">
        <v>49</v>
      </c>
      <c r="I8" s="64">
        <v>48</v>
      </c>
      <c r="J8" s="64">
        <v>39</v>
      </c>
      <c r="K8" s="64">
        <v>36</v>
      </c>
      <c r="L8" s="64">
        <v>31</v>
      </c>
      <c r="M8" s="64">
        <v>36</v>
      </c>
      <c r="N8" s="64">
        <v>31</v>
      </c>
    </row>
    <row r="9" spans="1:14" ht="19.5" customHeight="1">
      <c r="A9" s="60" t="s">
        <v>15</v>
      </c>
      <c r="B9" s="61">
        <v>100</v>
      </c>
      <c r="C9" s="62">
        <v>72</v>
      </c>
      <c r="D9" s="62">
        <v>81</v>
      </c>
      <c r="E9" s="62">
        <v>72</v>
      </c>
      <c r="F9" s="62">
        <v>55</v>
      </c>
      <c r="G9" s="62">
        <v>60</v>
      </c>
      <c r="H9" s="62">
        <v>48</v>
      </c>
      <c r="I9" s="62">
        <v>47</v>
      </c>
      <c r="J9" s="62">
        <v>39</v>
      </c>
      <c r="K9" s="62">
        <v>35</v>
      </c>
      <c r="L9" s="62">
        <v>31</v>
      </c>
      <c r="M9" s="62">
        <v>35</v>
      </c>
      <c r="N9" s="62">
        <v>31</v>
      </c>
    </row>
    <row r="10" spans="1:14" ht="19.5" customHeight="1">
      <c r="A10" s="60" t="s">
        <v>85</v>
      </c>
      <c r="B10" s="63">
        <v>98</v>
      </c>
      <c r="C10" s="64">
        <v>71</v>
      </c>
      <c r="D10" s="64">
        <v>79</v>
      </c>
      <c r="E10" s="64">
        <v>71</v>
      </c>
      <c r="F10" s="64">
        <v>54</v>
      </c>
      <c r="G10" s="64">
        <v>59</v>
      </c>
      <c r="H10" s="64">
        <v>47</v>
      </c>
      <c r="I10" s="64">
        <v>46</v>
      </c>
      <c r="J10" s="64">
        <v>38</v>
      </c>
      <c r="K10" s="64">
        <v>34</v>
      </c>
      <c r="L10" s="64">
        <v>30</v>
      </c>
      <c r="M10" s="64">
        <v>34</v>
      </c>
      <c r="N10" s="64">
        <v>30</v>
      </c>
    </row>
    <row r="11" spans="1:14" ht="19.5" customHeight="1">
      <c r="A11" s="60" t="s">
        <v>16</v>
      </c>
      <c r="B11" s="61">
        <v>97</v>
      </c>
      <c r="C11" s="62">
        <v>70</v>
      </c>
      <c r="D11" s="62">
        <v>78</v>
      </c>
      <c r="E11" s="62">
        <v>70</v>
      </c>
      <c r="F11" s="62">
        <v>53</v>
      </c>
      <c r="G11" s="62">
        <v>58</v>
      </c>
      <c r="H11" s="62">
        <v>46</v>
      </c>
      <c r="I11" s="62">
        <v>45</v>
      </c>
      <c r="J11" s="62">
        <v>38</v>
      </c>
      <c r="K11" s="62">
        <v>34</v>
      </c>
      <c r="L11" s="62">
        <v>30</v>
      </c>
      <c r="M11" s="62">
        <v>34</v>
      </c>
      <c r="N11" s="62">
        <v>30</v>
      </c>
    </row>
    <row r="12" spans="1:14" ht="19.5" customHeight="1">
      <c r="A12" s="60" t="s">
        <v>61</v>
      </c>
      <c r="B12" s="63">
        <v>96</v>
      </c>
      <c r="C12" s="64">
        <v>69</v>
      </c>
      <c r="D12" s="64">
        <v>77</v>
      </c>
      <c r="E12" s="64">
        <v>69</v>
      </c>
      <c r="F12" s="64">
        <v>52</v>
      </c>
      <c r="G12" s="64">
        <v>57</v>
      </c>
      <c r="H12" s="64">
        <v>45</v>
      </c>
      <c r="I12" s="64">
        <v>44</v>
      </c>
      <c r="J12" s="64">
        <v>37</v>
      </c>
      <c r="K12" s="64">
        <v>33</v>
      </c>
      <c r="L12" s="64">
        <v>29</v>
      </c>
      <c r="M12" s="64">
        <v>33</v>
      </c>
      <c r="N12" s="64">
        <v>29</v>
      </c>
    </row>
    <row r="13" spans="1:14" ht="19.5" customHeight="1">
      <c r="A13" s="60" t="s">
        <v>17</v>
      </c>
      <c r="B13" s="61">
        <v>95</v>
      </c>
      <c r="C13" s="62">
        <v>68</v>
      </c>
      <c r="D13" s="62">
        <v>76</v>
      </c>
      <c r="E13" s="62">
        <v>68</v>
      </c>
      <c r="F13" s="62">
        <v>51</v>
      </c>
      <c r="G13" s="62">
        <v>56</v>
      </c>
      <c r="H13" s="62">
        <v>44</v>
      </c>
      <c r="I13" s="62">
        <v>44</v>
      </c>
      <c r="J13" s="62">
        <v>36</v>
      </c>
      <c r="K13" s="62">
        <v>33</v>
      </c>
      <c r="L13" s="62">
        <v>29</v>
      </c>
      <c r="M13" s="62">
        <v>33</v>
      </c>
      <c r="N13" s="62">
        <v>29</v>
      </c>
    </row>
    <row r="14" spans="1:14" ht="19.5" customHeight="1">
      <c r="A14" s="60" t="s">
        <v>18</v>
      </c>
      <c r="B14" s="63">
        <v>92</v>
      </c>
      <c r="C14" s="64">
        <v>65</v>
      </c>
      <c r="D14" s="64">
        <v>74</v>
      </c>
      <c r="E14" s="64">
        <v>65</v>
      </c>
      <c r="F14" s="64">
        <v>50</v>
      </c>
      <c r="G14" s="64">
        <v>54</v>
      </c>
      <c r="H14" s="64">
        <v>42</v>
      </c>
      <c r="I14" s="64">
        <v>42</v>
      </c>
      <c r="J14" s="64">
        <v>35</v>
      </c>
      <c r="K14" s="64">
        <v>32</v>
      </c>
      <c r="L14" s="64">
        <v>28</v>
      </c>
      <c r="M14" s="64">
        <v>32</v>
      </c>
      <c r="N14" s="64">
        <v>28</v>
      </c>
    </row>
    <row r="15" spans="1:14" ht="19.5" customHeight="1">
      <c r="A15" s="60" t="s">
        <v>86</v>
      </c>
      <c r="B15" s="61">
        <v>91</v>
      </c>
      <c r="C15" s="62">
        <v>64</v>
      </c>
      <c r="D15" s="62">
        <v>72</v>
      </c>
      <c r="E15" s="62">
        <v>64</v>
      </c>
      <c r="F15" s="62">
        <v>49</v>
      </c>
      <c r="G15" s="62">
        <v>53</v>
      </c>
      <c r="H15" s="62">
        <v>41</v>
      </c>
      <c r="I15" s="62">
        <v>41</v>
      </c>
      <c r="J15" s="62">
        <v>34</v>
      </c>
      <c r="K15" s="62">
        <v>31</v>
      </c>
      <c r="L15" s="62">
        <v>27</v>
      </c>
      <c r="M15" s="62">
        <v>31</v>
      </c>
      <c r="N15" s="62">
        <v>27</v>
      </c>
    </row>
    <row r="16" spans="1:14" ht="19.5" customHeight="1">
      <c r="A16" s="60" t="s">
        <v>19</v>
      </c>
      <c r="B16" s="63">
        <v>90</v>
      </c>
      <c r="C16" s="64">
        <v>63</v>
      </c>
      <c r="D16" s="64">
        <v>71</v>
      </c>
      <c r="E16" s="64">
        <v>63</v>
      </c>
      <c r="F16" s="64">
        <v>48</v>
      </c>
      <c r="G16" s="64">
        <v>52</v>
      </c>
      <c r="H16" s="64">
        <v>41</v>
      </c>
      <c r="I16" s="64">
        <v>41</v>
      </c>
      <c r="J16" s="64">
        <v>34</v>
      </c>
      <c r="K16" s="64">
        <v>31</v>
      </c>
      <c r="L16" s="64">
        <v>27</v>
      </c>
      <c r="M16" s="64">
        <v>31</v>
      </c>
      <c r="N16" s="64">
        <v>27</v>
      </c>
    </row>
    <row r="17" spans="1:14" ht="19.5" customHeight="1">
      <c r="A17" s="60" t="s">
        <v>58</v>
      </c>
      <c r="B17" s="61">
        <v>88</v>
      </c>
      <c r="C17" s="62">
        <v>62</v>
      </c>
      <c r="D17" s="62">
        <v>70</v>
      </c>
      <c r="E17" s="62">
        <v>62</v>
      </c>
      <c r="F17" s="62">
        <v>47</v>
      </c>
      <c r="G17" s="62">
        <v>51</v>
      </c>
      <c r="H17" s="62">
        <v>40</v>
      </c>
      <c r="I17" s="62">
        <v>40</v>
      </c>
      <c r="J17" s="62">
        <v>33</v>
      </c>
      <c r="K17" s="62">
        <v>30</v>
      </c>
      <c r="L17" s="62">
        <v>26</v>
      </c>
      <c r="M17" s="62">
        <v>30</v>
      </c>
      <c r="N17" s="62">
        <v>26</v>
      </c>
    </row>
    <row r="18" spans="1:14" ht="19.5" customHeight="1">
      <c r="A18" s="60" t="s">
        <v>20</v>
      </c>
      <c r="B18" s="63">
        <v>87</v>
      </c>
      <c r="C18" s="64">
        <v>61</v>
      </c>
      <c r="D18" s="64">
        <v>69</v>
      </c>
      <c r="E18" s="64">
        <v>61</v>
      </c>
      <c r="F18" s="64">
        <v>46</v>
      </c>
      <c r="G18" s="64">
        <v>50</v>
      </c>
      <c r="H18" s="64">
        <v>39</v>
      </c>
      <c r="I18" s="64">
        <v>39</v>
      </c>
      <c r="J18" s="64">
        <v>32</v>
      </c>
      <c r="K18" s="64">
        <v>29</v>
      </c>
      <c r="L18" s="64">
        <v>26</v>
      </c>
      <c r="M18" s="64">
        <v>29</v>
      </c>
      <c r="N18" s="64">
        <v>26</v>
      </c>
    </row>
    <row r="19" spans="1:14" ht="19.5" customHeight="1">
      <c r="A19" s="60" t="s">
        <v>87</v>
      </c>
      <c r="B19" s="61">
        <v>86</v>
      </c>
      <c r="C19" s="62">
        <v>60</v>
      </c>
      <c r="D19" s="62">
        <v>68</v>
      </c>
      <c r="E19" s="62">
        <v>60</v>
      </c>
      <c r="F19" s="62">
        <v>45</v>
      </c>
      <c r="G19" s="62">
        <v>49</v>
      </c>
      <c r="H19" s="62">
        <v>38</v>
      </c>
      <c r="I19" s="62">
        <v>38</v>
      </c>
      <c r="J19" s="62">
        <v>31</v>
      </c>
      <c r="K19" s="62">
        <v>28</v>
      </c>
      <c r="L19" s="62">
        <v>25</v>
      </c>
      <c r="M19" s="62">
        <v>28</v>
      </c>
      <c r="N19" s="62">
        <v>25</v>
      </c>
    </row>
    <row r="20" spans="1:14" ht="19.5" customHeight="1">
      <c r="A20" s="60" t="s">
        <v>21</v>
      </c>
      <c r="B20" s="63">
        <v>85</v>
      </c>
      <c r="C20" s="64">
        <v>59</v>
      </c>
      <c r="D20" s="64">
        <v>67</v>
      </c>
      <c r="E20" s="64">
        <v>59</v>
      </c>
      <c r="F20" s="64">
        <v>44</v>
      </c>
      <c r="G20" s="64">
        <v>48</v>
      </c>
      <c r="H20" s="64">
        <v>38</v>
      </c>
      <c r="I20" s="64">
        <v>38</v>
      </c>
      <c r="J20" s="64">
        <v>31</v>
      </c>
      <c r="K20" s="64">
        <v>28</v>
      </c>
      <c r="L20" s="64">
        <v>25</v>
      </c>
      <c r="M20" s="64">
        <v>28</v>
      </c>
      <c r="N20" s="64">
        <v>25</v>
      </c>
    </row>
    <row r="21" spans="1:14" ht="19.5" customHeight="1">
      <c r="A21" s="60" t="s">
        <v>88</v>
      </c>
      <c r="B21" s="61">
        <v>83</v>
      </c>
      <c r="C21" s="62">
        <v>57</v>
      </c>
      <c r="D21" s="62">
        <v>65</v>
      </c>
      <c r="E21" s="62">
        <v>57</v>
      </c>
      <c r="F21" s="62">
        <v>43</v>
      </c>
      <c r="G21" s="62">
        <v>47</v>
      </c>
      <c r="H21" s="62">
        <v>36</v>
      </c>
      <c r="I21" s="62">
        <v>36</v>
      </c>
      <c r="J21" s="62">
        <v>30</v>
      </c>
      <c r="K21" s="62">
        <v>27</v>
      </c>
      <c r="L21" s="62">
        <v>24</v>
      </c>
      <c r="M21" s="62">
        <v>27</v>
      </c>
      <c r="N21" s="62">
        <v>24</v>
      </c>
    </row>
    <row r="22" spans="1:14" ht="19.5" customHeight="1">
      <c r="A22" s="60" t="s">
        <v>22</v>
      </c>
      <c r="B22" s="63">
        <v>82</v>
      </c>
      <c r="C22" s="64">
        <v>57</v>
      </c>
      <c r="D22" s="64">
        <v>64</v>
      </c>
      <c r="E22" s="64">
        <v>57</v>
      </c>
      <c r="F22" s="64">
        <v>42</v>
      </c>
      <c r="G22" s="64">
        <v>46</v>
      </c>
      <c r="H22" s="64">
        <v>36</v>
      </c>
      <c r="I22" s="64">
        <v>36</v>
      </c>
      <c r="J22" s="64">
        <v>30</v>
      </c>
      <c r="K22" s="64">
        <v>27</v>
      </c>
      <c r="L22" s="64">
        <v>24</v>
      </c>
      <c r="M22" s="64">
        <v>27</v>
      </c>
      <c r="N22" s="64">
        <v>24</v>
      </c>
    </row>
    <row r="23" spans="1:14" ht="19.5" customHeight="1">
      <c r="A23" s="60" t="s">
        <v>89</v>
      </c>
      <c r="B23" s="61">
        <v>81</v>
      </c>
      <c r="C23" s="62">
        <v>56</v>
      </c>
      <c r="D23" s="62">
        <v>63</v>
      </c>
      <c r="E23" s="62">
        <v>56</v>
      </c>
      <c r="F23" s="62">
        <v>41</v>
      </c>
      <c r="G23" s="62">
        <v>45</v>
      </c>
      <c r="H23" s="62">
        <v>35</v>
      </c>
      <c r="I23" s="62">
        <v>35</v>
      </c>
      <c r="J23" s="62">
        <v>29</v>
      </c>
      <c r="K23" s="62">
        <v>26</v>
      </c>
      <c r="L23" s="62">
        <v>23</v>
      </c>
      <c r="M23" s="62">
        <v>26</v>
      </c>
      <c r="N23" s="62">
        <v>23</v>
      </c>
    </row>
    <row r="24" spans="1:14" ht="19.5" customHeight="1">
      <c r="A24" s="60" t="s">
        <v>23</v>
      </c>
      <c r="B24" s="63">
        <v>80</v>
      </c>
      <c r="C24" s="64">
        <v>55</v>
      </c>
      <c r="D24" s="64">
        <v>62</v>
      </c>
      <c r="E24" s="64">
        <v>55</v>
      </c>
      <c r="F24" s="64">
        <v>41</v>
      </c>
      <c r="G24" s="64">
        <v>44</v>
      </c>
      <c r="H24" s="64">
        <v>35</v>
      </c>
      <c r="I24" s="64">
        <v>35</v>
      </c>
      <c r="J24" s="64">
        <v>29</v>
      </c>
      <c r="K24" s="64">
        <v>26</v>
      </c>
      <c r="L24" s="64">
        <v>23</v>
      </c>
      <c r="M24" s="64">
        <v>26</v>
      </c>
      <c r="N24" s="64">
        <v>23</v>
      </c>
    </row>
    <row r="25" spans="1:14" ht="19.5" customHeight="1">
      <c r="A25" s="60" t="s">
        <v>59</v>
      </c>
      <c r="B25" s="61">
        <v>78</v>
      </c>
      <c r="C25" s="62">
        <v>53</v>
      </c>
      <c r="D25" s="62">
        <v>60</v>
      </c>
      <c r="E25" s="62">
        <v>53</v>
      </c>
      <c r="F25" s="62">
        <v>39</v>
      </c>
      <c r="G25" s="62">
        <v>43</v>
      </c>
      <c r="H25" s="62">
        <v>33</v>
      </c>
      <c r="I25" s="62">
        <v>33</v>
      </c>
      <c r="J25" s="62">
        <v>28</v>
      </c>
      <c r="K25" s="62">
        <v>25</v>
      </c>
      <c r="L25" s="62">
        <v>22</v>
      </c>
      <c r="M25" s="62">
        <v>25</v>
      </c>
      <c r="N25" s="62">
        <v>22</v>
      </c>
    </row>
    <row r="26" spans="1:14" ht="19.5" customHeight="1">
      <c r="A26" s="60" t="s">
        <v>24</v>
      </c>
      <c r="B26" s="63">
        <v>77</v>
      </c>
      <c r="C26" s="64">
        <v>52</v>
      </c>
      <c r="D26" s="64">
        <v>60</v>
      </c>
      <c r="E26" s="64">
        <v>52</v>
      </c>
      <c r="F26" s="64">
        <v>39</v>
      </c>
      <c r="G26" s="64">
        <v>42</v>
      </c>
      <c r="H26" s="64">
        <v>33</v>
      </c>
      <c r="I26" s="64">
        <v>33</v>
      </c>
      <c r="J26" s="64">
        <v>27</v>
      </c>
      <c r="K26" s="64">
        <v>25</v>
      </c>
      <c r="L26" s="64">
        <v>22</v>
      </c>
      <c r="M26" s="64">
        <v>25</v>
      </c>
      <c r="N26" s="64">
        <v>22</v>
      </c>
    </row>
    <row r="27" spans="1:14" ht="19.5" customHeight="1">
      <c r="A27" s="60" t="s">
        <v>90</v>
      </c>
      <c r="B27" s="61">
        <v>76</v>
      </c>
      <c r="C27" s="62">
        <v>51</v>
      </c>
      <c r="D27" s="62">
        <v>58</v>
      </c>
      <c r="E27" s="62">
        <v>51</v>
      </c>
      <c r="F27" s="62">
        <v>38</v>
      </c>
      <c r="G27" s="62">
        <v>41</v>
      </c>
      <c r="H27" s="62">
        <v>32</v>
      </c>
      <c r="I27" s="62">
        <v>32</v>
      </c>
      <c r="J27" s="62">
        <v>26</v>
      </c>
      <c r="K27" s="62">
        <v>24</v>
      </c>
      <c r="L27" s="62">
        <v>21</v>
      </c>
      <c r="M27" s="62">
        <v>24</v>
      </c>
      <c r="N27" s="62">
        <v>21</v>
      </c>
    </row>
    <row r="28" spans="1:14" ht="19.5" customHeight="1">
      <c r="A28" s="60" t="s">
        <v>25</v>
      </c>
      <c r="B28" s="63">
        <v>75</v>
      </c>
      <c r="C28" s="64">
        <v>50</v>
      </c>
      <c r="D28" s="64">
        <v>57</v>
      </c>
      <c r="E28" s="64">
        <v>50</v>
      </c>
      <c r="F28" s="64">
        <v>37</v>
      </c>
      <c r="G28" s="64">
        <v>40</v>
      </c>
      <c r="H28" s="64">
        <v>31</v>
      </c>
      <c r="I28" s="64">
        <v>31</v>
      </c>
      <c r="J28" s="64">
        <v>26</v>
      </c>
      <c r="K28" s="64">
        <v>23</v>
      </c>
      <c r="L28" s="64">
        <v>21</v>
      </c>
      <c r="M28" s="64">
        <v>23</v>
      </c>
      <c r="N28" s="64">
        <v>21</v>
      </c>
    </row>
    <row r="29" spans="1:14" ht="19.5" customHeight="1">
      <c r="A29" s="60" t="s">
        <v>26</v>
      </c>
      <c r="B29" s="61">
        <v>72</v>
      </c>
      <c r="C29" s="62">
        <v>48</v>
      </c>
      <c r="D29" s="62">
        <v>55</v>
      </c>
      <c r="E29" s="62">
        <v>48</v>
      </c>
      <c r="F29" s="62">
        <v>35</v>
      </c>
      <c r="G29" s="62">
        <v>38</v>
      </c>
      <c r="H29" s="62">
        <v>30</v>
      </c>
      <c r="I29" s="62">
        <v>30</v>
      </c>
      <c r="J29" s="62">
        <v>25</v>
      </c>
      <c r="K29" s="62">
        <v>22</v>
      </c>
      <c r="L29" s="62">
        <v>20</v>
      </c>
      <c r="M29" s="62">
        <v>22</v>
      </c>
      <c r="N29" s="62">
        <v>20</v>
      </c>
    </row>
    <row r="30" spans="1:14" ht="19.5" customHeight="1">
      <c r="A30" s="60" t="s">
        <v>91</v>
      </c>
      <c r="B30" s="63">
        <v>71</v>
      </c>
      <c r="C30" s="64">
        <v>47</v>
      </c>
      <c r="D30" s="64">
        <v>54</v>
      </c>
      <c r="E30" s="64">
        <v>47</v>
      </c>
      <c r="F30" s="64">
        <v>34</v>
      </c>
      <c r="G30" s="64">
        <v>37</v>
      </c>
      <c r="H30" s="64">
        <v>29</v>
      </c>
      <c r="I30" s="64">
        <v>29</v>
      </c>
      <c r="J30" s="64">
        <v>24</v>
      </c>
      <c r="K30" s="64">
        <v>21</v>
      </c>
      <c r="L30" s="64">
        <v>19</v>
      </c>
      <c r="M30" s="64">
        <v>21</v>
      </c>
      <c r="N30" s="64">
        <v>19</v>
      </c>
    </row>
    <row r="31" spans="1:14" ht="19.5" customHeight="1">
      <c r="A31" s="60" t="s">
        <v>27</v>
      </c>
      <c r="B31" s="61">
        <v>70</v>
      </c>
      <c r="C31" s="62">
        <v>46</v>
      </c>
      <c r="D31" s="62">
        <v>53</v>
      </c>
      <c r="E31" s="62">
        <v>46</v>
      </c>
      <c r="F31" s="62">
        <v>33</v>
      </c>
      <c r="G31" s="62">
        <v>36</v>
      </c>
      <c r="H31" s="62">
        <v>28</v>
      </c>
      <c r="I31" s="62">
        <v>28</v>
      </c>
      <c r="J31" s="62">
        <v>23</v>
      </c>
      <c r="K31" s="62">
        <v>21</v>
      </c>
      <c r="L31" s="62">
        <v>19</v>
      </c>
      <c r="M31" s="62">
        <v>21</v>
      </c>
      <c r="N31" s="62">
        <v>19</v>
      </c>
    </row>
    <row r="32" spans="1:14" ht="19.5" customHeight="1">
      <c r="A32" s="60" t="s">
        <v>92</v>
      </c>
      <c r="B32" s="63">
        <v>68</v>
      </c>
      <c r="C32" s="64">
        <v>44</v>
      </c>
      <c r="D32" s="64">
        <v>51</v>
      </c>
      <c r="E32" s="64">
        <v>44</v>
      </c>
      <c r="F32" s="64">
        <v>32</v>
      </c>
      <c r="G32" s="64">
        <v>35</v>
      </c>
      <c r="H32" s="64">
        <v>27</v>
      </c>
      <c r="I32" s="64">
        <v>27</v>
      </c>
      <c r="J32" s="64">
        <v>23</v>
      </c>
      <c r="K32" s="64">
        <v>20</v>
      </c>
      <c r="L32" s="64">
        <v>18</v>
      </c>
      <c r="M32" s="64">
        <v>20</v>
      </c>
      <c r="N32" s="64">
        <v>18</v>
      </c>
    </row>
    <row r="33" spans="1:14" ht="19.5" customHeight="1">
      <c r="A33" s="60" t="s">
        <v>28</v>
      </c>
      <c r="B33" s="61">
        <v>67</v>
      </c>
      <c r="C33" s="62">
        <v>44</v>
      </c>
      <c r="D33" s="62">
        <v>50</v>
      </c>
      <c r="E33" s="62">
        <v>44</v>
      </c>
      <c r="F33" s="62">
        <v>31</v>
      </c>
      <c r="G33" s="62">
        <v>34</v>
      </c>
      <c r="H33" s="62">
        <v>27</v>
      </c>
      <c r="I33" s="62">
        <v>27</v>
      </c>
      <c r="J33" s="62">
        <v>22</v>
      </c>
      <c r="K33" s="62">
        <v>20</v>
      </c>
      <c r="L33" s="62">
        <v>18</v>
      </c>
      <c r="M33" s="62">
        <v>20</v>
      </c>
      <c r="N33" s="62">
        <v>18</v>
      </c>
    </row>
    <row r="34" spans="1:14" ht="19.5" customHeight="1">
      <c r="A34" s="60" t="s">
        <v>93</v>
      </c>
      <c r="B34" s="63">
        <v>66</v>
      </c>
      <c r="C34" s="64">
        <v>42</v>
      </c>
      <c r="D34" s="64">
        <v>49</v>
      </c>
      <c r="E34" s="64">
        <v>42</v>
      </c>
      <c r="F34" s="64">
        <v>30</v>
      </c>
      <c r="G34" s="64">
        <v>33</v>
      </c>
      <c r="H34" s="64">
        <v>26</v>
      </c>
      <c r="I34" s="64">
        <v>26</v>
      </c>
      <c r="J34" s="64">
        <v>21</v>
      </c>
      <c r="K34" s="64">
        <v>19</v>
      </c>
      <c r="L34" s="64">
        <v>17</v>
      </c>
      <c r="M34" s="64">
        <v>19</v>
      </c>
      <c r="N34" s="64">
        <v>17</v>
      </c>
    </row>
    <row r="35" spans="1:14" ht="19.5" customHeight="1">
      <c r="A35" s="60" t="s">
        <v>29</v>
      </c>
      <c r="B35" s="61">
        <v>65</v>
      </c>
      <c r="C35" s="62">
        <v>41</v>
      </c>
      <c r="D35" s="62">
        <v>48</v>
      </c>
      <c r="E35" s="62">
        <v>41</v>
      </c>
      <c r="F35" s="62">
        <v>30</v>
      </c>
      <c r="G35" s="62">
        <v>32</v>
      </c>
      <c r="H35" s="62">
        <v>25</v>
      </c>
      <c r="I35" s="62">
        <v>25</v>
      </c>
      <c r="J35" s="62">
        <v>21</v>
      </c>
      <c r="K35" s="62">
        <v>19</v>
      </c>
      <c r="L35" s="62">
        <v>17</v>
      </c>
      <c r="M35" s="62">
        <v>19</v>
      </c>
      <c r="N35" s="62">
        <v>17</v>
      </c>
    </row>
    <row r="36" spans="1:14" ht="19.5" customHeight="1">
      <c r="A36" s="60" t="s">
        <v>69</v>
      </c>
      <c r="B36" s="63">
        <v>63</v>
      </c>
      <c r="C36" s="64">
        <v>40</v>
      </c>
      <c r="D36" s="64">
        <v>47</v>
      </c>
      <c r="E36" s="64">
        <v>40</v>
      </c>
      <c r="F36" s="64">
        <v>28</v>
      </c>
      <c r="G36" s="64">
        <v>31</v>
      </c>
      <c r="H36" s="64">
        <v>24</v>
      </c>
      <c r="I36" s="64">
        <v>24</v>
      </c>
      <c r="J36" s="64">
        <v>20</v>
      </c>
      <c r="K36" s="64">
        <v>18</v>
      </c>
      <c r="L36" s="64">
        <v>16</v>
      </c>
      <c r="M36" s="64">
        <v>18</v>
      </c>
      <c r="N36" s="64">
        <v>16</v>
      </c>
    </row>
    <row r="37" spans="1:14" ht="19.5" customHeight="1">
      <c r="A37" s="60" t="s">
        <v>30</v>
      </c>
      <c r="B37" s="61">
        <v>62</v>
      </c>
      <c r="C37" s="62">
        <v>39</v>
      </c>
      <c r="D37" s="62">
        <v>46</v>
      </c>
      <c r="E37" s="62">
        <v>39</v>
      </c>
      <c r="F37" s="62">
        <v>28</v>
      </c>
      <c r="G37" s="62">
        <v>30</v>
      </c>
      <c r="H37" s="62">
        <v>24</v>
      </c>
      <c r="I37" s="62">
        <v>24</v>
      </c>
      <c r="J37" s="62">
        <v>19</v>
      </c>
      <c r="K37" s="62">
        <v>18</v>
      </c>
      <c r="L37" s="62">
        <v>15</v>
      </c>
      <c r="M37" s="62">
        <v>18</v>
      </c>
      <c r="N37" s="62">
        <v>15</v>
      </c>
    </row>
    <row r="38" spans="1:14" ht="19.5" customHeight="1">
      <c r="A38" s="60" t="s">
        <v>94</v>
      </c>
      <c r="B38" s="63">
        <v>61</v>
      </c>
      <c r="C38" s="64">
        <v>38</v>
      </c>
      <c r="D38" s="64">
        <v>44</v>
      </c>
      <c r="E38" s="64">
        <v>38</v>
      </c>
      <c r="F38" s="64">
        <v>27</v>
      </c>
      <c r="G38" s="64">
        <v>29</v>
      </c>
      <c r="H38" s="64">
        <v>23</v>
      </c>
      <c r="I38" s="64">
        <v>23</v>
      </c>
      <c r="J38" s="64">
        <v>18</v>
      </c>
      <c r="K38" s="64">
        <v>17</v>
      </c>
      <c r="L38" s="64">
        <v>14</v>
      </c>
      <c r="M38" s="64">
        <v>17</v>
      </c>
      <c r="N38" s="64">
        <v>14</v>
      </c>
    </row>
    <row r="39" spans="1:14" ht="19.5" customHeight="1">
      <c r="A39" s="60" t="s">
        <v>31</v>
      </c>
      <c r="B39" s="61">
        <v>60</v>
      </c>
      <c r="C39" s="62">
        <v>37</v>
      </c>
      <c r="D39" s="62">
        <v>43</v>
      </c>
      <c r="E39" s="62">
        <v>37</v>
      </c>
      <c r="F39" s="62">
        <v>26</v>
      </c>
      <c r="G39" s="62">
        <v>28</v>
      </c>
      <c r="H39" s="62">
        <v>22</v>
      </c>
      <c r="I39" s="62">
        <v>22</v>
      </c>
      <c r="J39" s="62">
        <v>18</v>
      </c>
      <c r="K39" s="62">
        <v>17</v>
      </c>
      <c r="L39" s="62">
        <v>14</v>
      </c>
      <c r="M39" s="62">
        <v>17</v>
      </c>
      <c r="N39" s="62">
        <v>14</v>
      </c>
    </row>
    <row r="40" spans="1:14" ht="19.5" customHeight="1">
      <c r="A40" s="60" t="s">
        <v>95</v>
      </c>
      <c r="B40" s="63">
        <v>58</v>
      </c>
      <c r="C40" s="64">
        <v>36</v>
      </c>
      <c r="D40" s="64">
        <v>42</v>
      </c>
      <c r="E40" s="64">
        <v>36</v>
      </c>
      <c r="F40" s="64">
        <v>25</v>
      </c>
      <c r="G40" s="64">
        <v>27</v>
      </c>
      <c r="H40" s="64">
        <v>21</v>
      </c>
      <c r="I40" s="64">
        <v>21</v>
      </c>
      <c r="J40" s="64">
        <v>17</v>
      </c>
      <c r="K40" s="64">
        <v>16</v>
      </c>
      <c r="L40" s="64">
        <v>13</v>
      </c>
      <c r="M40" s="64">
        <v>16</v>
      </c>
      <c r="N40" s="64">
        <v>13</v>
      </c>
    </row>
    <row r="41" spans="1:14" ht="19.5" customHeight="1">
      <c r="A41" s="60" t="s">
        <v>32</v>
      </c>
      <c r="B41" s="61">
        <v>57</v>
      </c>
      <c r="C41" s="62">
        <v>35</v>
      </c>
      <c r="D41" s="62">
        <v>41</v>
      </c>
      <c r="E41" s="62">
        <v>35</v>
      </c>
      <c r="F41" s="62">
        <v>24</v>
      </c>
      <c r="G41" s="62">
        <v>26</v>
      </c>
      <c r="H41" s="62">
        <v>20</v>
      </c>
      <c r="I41" s="62">
        <v>20</v>
      </c>
      <c r="J41" s="62">
        <v>17</v>
      </c>
      <c r="K41" s="62">
        <v>15</v>
      </c>
      <c r="L41" s="62">
        <v>13</v>
      </c>
      <c r="M41" s="62">
        <v>15</v>
      </c>
      <c r="N41" s="62">
        <v>13</v>
      </c>
    </row>
    <row r="42" spans="1:14" ht="19.5" customHeight="1">
      <c r="A42" s="60" t="s">
        <v>96</v>
      </c>
      <c r="B42" s="63">
        <v>56</v>
      </c>
      <c r="C42" s="64">
        <v>34</v>
      </c>
      <c r="D42" s="64">
        <v>40</v>
      </c>
      <c r="E42" s="64">
        <v>34</v>
      </c>
      <c r="F42" s="64">
        <v>23</v>
      </c>
      <c r="G42" s="64">
        <v>25</v>
      </c>
      <c r="H42" s="64">
        <v>20</v>
      </c>
      <c r="I42" s="64">
        <v>20</v>
      </c>
      <c r="J42" s="64">
        <v>16</v>
      </c>
      <c r="K42" s="64">
        <v>15</v>
      </c>
      <c r="L42" s="64">
        <v>12</v>
      </c>
      <c r="M42" s="64">
        <v>15</v>
      </c>
      <c r="N42" s="64">
        <v>12</v>
      </c>
    </row>
    <row r="43" spans="1:14" ht="19.5" customHeight="1">
      <c r="A43" s="60" t="s">
        <v>97</v>
      </c>
      <c r="B43" s="61">
        <v>56</v>
      </c>
      <c r="C43" s="62">
        <v>34</v>
      </c>
      <c r="D43" s="62">
        <v>40</v>
      </c>
      <c r="E43" s="62">
        <v>34</v>
      </c>
      <c r="F43" s="62">
        <v>23</v>
      </c>
      <c r="G43" s="62">
        <v>25</v>
      </c>
      <c r="H43" s="62">
        <v>19</v>
      </c>
      <c r="I43" s="62">
        <v>19</v>
      </c>
      <c r="J43" s="62">
        <v>16</v>
      </c>
      <c r="K43" s="62">
        <v>14</v>
      </c>
      <c r="L43" s="62">
        <v>12</v>
      </c>
      <c r="M43" s="62">
        <v>14</v>
      </c>
      <c r="N43" s="62">
        <v>12</v>
      </c>
    </row>
    <row r="44" spans="1:14" ht="19.5" customHeight="1">
      <c r="A44" s="60" t="s">
        <v>33</v>
      </c>
      <c r="B44" s="63">
        <v>55</v>
      </c>
      <c r="C44" s="64">
        <v>33</v>
      </c>
      <c r="D44" s="64">
        <v>39</v>
      </c>
      <c r="E44" s="64">
        <v>33</v>
      </c>
      <c r="F44" s="64">
        <v>22</v>
      </c>
      <c r="G44" s="64">
        <v>24</v>
      </c>
      <c r="H44" s="64">
        <v>19</v>
      </c>
      <c r="I44" s="64">
        <v>19</v>
      </c>
      <c r="J44" s="64">
        <v>15</v>
      </c>
      <c r="K44" s="64">
        <v>14</v>
      </c>
      <c r="L44" s="64">
        <v>12</v>
      </c>
      <c r="M44" s="64">
        <v>14</v>
      </c>
      <c r="N44" s="64">
        <v>12</v>
      </c>
    </row>
    <row r="45" spans="1:14" ht="19.5" customHeight="1">
      <c r="A45" s="60" t="s">
        <v>34</v>
      </c>
      <c r="B45" s="61">
        <v>52</v>
      </c>
      <c r="C45" s="62">
        <v>30</v>
      </c>
      <c r="D45" s="62">
        <v>36</v>
      </c>
      <c r="E45" s="62">
        <v>30</v>
      </c>
      <c r="F45" s="62">
        <v>21</v>
      </c>
      <c r="G45" s="62">
        <v>22</v>
      </c>
      <c r="H45" s="62">
        <v>17</v>
      </c>
      <c r="I45" s="62">
        <v>17</v>
      </c>
      <c r="J45" s="62">
        <v>14</v>
      </c>
      <c r="K45" s="62">
        <v>13</v>
      </c>
      <c r="L45" s="62">
        <v>11</v>
      </c>
      <c r="M45" s="62">
        <v>13</v>
      </c>
      <c r="N45" s="62">
        <v>11</v>
      </c>
    </row>
    <row r="46" spans="1:14" ht="19.5" customHeight="1">
      <c r="A46" s="60" t="s">
        <v>98</v>
      </c>
      <c r="B46" s="63">
        <v>51</v>
      </c>
      <c r="C46" s="64">
        <v>29</v>
      </c>
      <c r="D46" s="64">
        <v>35</v>
      </c>
      <c r="E46" s="64">
        <v>29</v>
      </c>
      <c r="F46" s="64">
        <v>20</v>
      </c>
      <c r="G46" s="64">
        <v>21</v>
      </c>
      <c r="H46" s="64">
        <v>16</v>
      </c>
      <c r="I46" s="64">
        <v>16</v>
      </c>
      <c r="J46" s="64">
        <v>13</v>
      </c>
      <c r="K46" s="64">
        <v>12</v>
      </c>
      <c r="L46" s="64">
        <v>10</v>
      </c>
      <c r="M46" s="64">
        <v>12</v>
      </c>
      <c r="N46" s="64">
        <v>10</v>
      </c>
    </row>
    <row r="47" spans="1:14" ht="19.5" customHeight="1">
      <c r="A47" s="60" t="s">
        <v>35</v>
      </c>
      <c r="B47" s="61">
        <v>50</v>
      </c>
      <c r="C47" s="62">
        <v>28</v>
      </c>
      <c r="D47" s="62">
        <v>34</v>
      </c>
      <c r="E47" s="62">
        <v>28</v>
      </c>
      <c r="F47" s="62">
        <v>19</v>
      </c>
      <c r="G47" s="62">
        <v>20</v>
      </c>
      <c r="H47" s="62">
        <v>16</v>
      </c>
      <c r="I47" s="62">
        <v>15</v>
      </c>
      <c r="J47" s="62">
        <v>13</v>
      </c>
      <c r="K47" s="62">
        <v>11</v>
      </c>
      <c r="L47" s="62">
        <v>10</v>
      </c>
      <c r="M47" s="62">
        <v>11</v>
      </c>
      <c r="N47" s="62">
        <v>10</v>
      </c>
    </row>
    <row r="48" spans="1:14" ht="19.5" customHeight="1">
      <c r="A48" s="60" t="s">
        <v>99</v>
      </c>
      <c r="B48" s="63">
        <v>49</v>
      </c>
      <c r="C48" s="64">
        <v>27</v>
      </c>
      <c r="D48" s="64">
        <v>32</v>
      </c>
      <c r="E48" s="64">
        <v>27</v>
      </c>
      <c r="F48" s="64">
        <v>18</v>
      </c>
      <c r="G48" s="64">
        <v>19</v>
      </c>
      <c r="H48" s="64">
        <v>15</v>
      </c>
      <c r="I48" s="64">
        <v>15</v>
      </c>
      <c r="J48" s="64">
        <v>12</v>
      </c>
      <c r="K48" s="64">
        <v>11</v>
      </c>
      <c r="L48" s="64">
        <v>9</v>
      </c>
      <c r="M48" s="64">
        <v>11</v>
      </c>
      <c r="N48" s="64">
        <v>9</v>
      </c>
    </row>
    <row r="49" spans="1:14" ht="19.5" customHeight="1">
      <c r="A49" s="60" t="s">
        <v>36</v>
      </c>
      <c r="B49" s="61">
        <v>48</v>
      </c>
      <c r="C49" s="62">
        <v>26</v>
      </c>
      <c r="D49" s="62">
        <v>32</v>
      </c>
      <c r="E49" s="62">
        <v>26</v>
      </c>
      <c r="F49" s="62">
        <v>17</v>
      </c>
      <c r="G49" s="62">
        <v>18</v>
      </c>
      <c r="H49" s="62">
        <v>14</v>
      </c>
      <c r="I49" s="62">
        <v>14</v>
      </c>
      <c r="J49" s="62">
        <v>12</v>
      </c>
      <c r="K49" s="62">
        <v>10</v>
      </c>
      <c r="L49" s="62">
        <v>9</v>
      </c>
      <c r="M49" s="62">
        <v>10</v>
      </c>
      <c r="N49" s="62">
        <v>9</v>
      </c>
    </row>
    <row r="50" spans="1:14" ht="19.5" customHeight="1">
      <c r="A50" s="60" t="s">
        <v>100</v>
      </c>
      <c r="B50" s="63">
        <v>47</v>
      </c>
      <c r="C50" s="64">
        <v>25</v>
      </c>
      <c r="D50" s="64">
        <v>30</v>
      </c>
      <c r="E50" s="64">
        <v>25</v>
      </c>
      <c r="F50" s="64">
        <v>16</v>
      </c>
      <c r="G50" s="64">
        <v>17</v>
      </c>
      <c r="H50" s="64">
        <v>13</v>
      </c>
      <c r="I50" s="64">
        <v>13</v>
      </c>
      <c r="J50" s="64">
        <v>11</v>
      </c>
      <c r="K50" s="64">
        <v>10</v>
      </c>
      <c r="L50" s="64">
        <v>8</v>
      </c>
      <c r="M50" s="64">
        <v>10</v>
      </c>
      <c r="N50" s="64">
        <v>8</v>
      </c>
    </row>
    <row r="51" spans="1:14" ht="19.5" customHeight="1">
      <c r="A51" s="60" t="s">
        <v>70</v>
      </c>
      <c r="B51" s="61">
        <v>46</v>
      </c>
      <c r="C51" s="62">
        <v>25</v>
      </c>
      <c r="D51" s="62">
        <v>30</v>
      </c>
      <c r="E51" s="62">
        <v>25</v>
      </c>
      <c r="F51" s="62">
        <v>16</v>
      </c>
      <c r="G51" s="62">
        <v>17</v>
      </c>
      <c r="H51" s="62">
        <v>13</v>
      </c>
      <c r="I51" s="62">
        <v>13</v>
      </c>
      <c r="J51" s="62">
        <v>11</v>
      </c>
      <c r="K51" s="62">
        <v>10</v>
      </c>
      <c r="L51" s="62">
        <v>8</v>
      </c>
      <c r="M51" s="62">
        <v>10</v>
      </c>
      <c r="N51" s="62">
        <v>8</v>
      </c>
    </row>
    <row r="52" spans="1:14" ht="19.5" customHeight="1">
      <c r="A52" s="60" t="s">
        <v>37</v>
      </c>
      <c r="B52" s="63">
        <v>46</v>
      </c>
      <c r="C52" s="64">
        <v>24</v>
      </c>
      <c r="D52" s="64">
        <v>29</v>
      </c>
      <c r="E52" s="64">
        <v>24</v>
      </c>
      <c r="F52" s="64">
        <v>15</v>
      </c>
      <c r="G52" s="64">
        <v>16</v>
      </c>
      <c r="H52" s="64">
        <v>13</v>
      </c>
      <c r="I52" s="64">
        <v>13</v>
      </c>
      <c r="J52" s="64">
        <v>11</v>
      </c>
      <c r="K52" s="64">
        <v>10</v>
      </c>
      <c r="L52" s="64">
        <v>8</v>
      </c>
      <c r="M52" s="64">
        <v>10</v>
      </c>
      <c r="N52" s="64">
        <v>8</v>
      </c>
    </row>
    <row r="53" spans="1:14" ht="19.5" customHeight="1">
      <c r="A53" s="60" t="s">
        <v>38</v>
      </c>
      <c r="B53" s="61">
        <v>44</v>
      </c>
      <c r="C53" s="62">
        <v>23</v>
      </c>
      <c r="D53" s="62">
        <v>28</v>
      </c>
      <c r="E53" s="62">
        <v>23</v>
      </c>
      <c r="F53" s="62">
        <v>14</v>
      </c>
      <c r="G53" s="62">
        <v>15</v>
      </c>
      <c r="H53" s="62">
        <v>12</v>
      </c>
      <c r="I53" s="62">
        <v>12</v>
      </c>
      <c r="J53" s="62">
        <v>10</v>
      </c>
      <c r="K53" s="62">
        <v>9</v>
      </c>
      <c r="L53" s="62">
        <v>7</v>
      </c>
      <c r="M53" s="62">
        <v>9</v>
      </c>
      <c r="N53" s="62">
        <v>7</v>
      </c>
    </row>
    <row r="54" spans="1:14" ht="19.5" customHeight="1">
      <c r="A54" s="60" t="s">
        <v>101</v>
      </c>
      <c r="B54" s="63">
        <v>43</v>
      </c>
      <c r="C54" s="64">
        <v>22</v>
      </c>
      <c r="D54" s="64">
        <v>27</v>
      </c>
      <c r="E54" s="64">
        <v>22</v>
      </c>
      <c r="F54" s="64">
        <v>13</v>
      </c>
      <c r="G54" s="64">
        <v>14</v>
      </c>
      <c r="H54" s="64">
        <v>11</v>
      </c>
      <c r="I54" s="64">
        <v>11</v>
      </c>
      <c r="J54" s="64">
        <v>9</v>
      </c>
      <c r="K54" s="64">
        <v>8</v>
      </c>
      <c r="L54" s="64">
        <v>7</v>
      </c>
      <c r="M54" s="64">
        <v>8</v>
      </c>
      <c r="N54" s="64">
        <v>7</v>
      </c>
    </row>
    <row r="55" spans="1:14" ht="19.5" customHeight="1">
      <c r="A55" s="60" t="s">
        <v>39</v>
      </c>
      <c r="B55" s="61">
        <v>42</v>
      </c>
      <c r="C55" s="62">
        <v>22</v>
      </c>
      <c r="D55" s="62">
        <v>27</v>
      </c>
      <c r="E55" s="62">
        <v>22</v>
      </c>
      <c r="F55" s="62">
        <v>13</v>
      </c>
      <c r="G55" s="62">
        <v>14</v>
      </c>
      <c r="H55" s="62">
        <v>11</v>
      </c>
      <c r="I55" s="62">
        <v>11</v>
      </c>
      <c r="J55" s="62">
        <v>9</v>
      </c>
      <c r="K55" s="62">
        <v>8</v>
      </c>
      <c r="L55" s="62">
        <v>7</v>
      </c>
      <c r="M55" s="62">
        <v>8</v>
      </c>
      <c r="N55" s="62">
        <v>7</v>
      </c>
    </row>
    <row r="56" spans="1:14" ht="19.5" customHeight="1">
      <c r="A56" s="60" t="s">
        <v>102</v>
      </c>
      <c r="B56" s="63">
        <v>42</v>
      </c>
      <c r="C56" s="64">
        <v>21</v>
      </c>
      <c r="D56" s="64">
        <v>26</v>
      </c>
      <c r="E56" s="64">
        <v>21</v>
      </c>
      <c r="F56" s="64">
        <v>13</v>
      </c>
      <c r="G56" s="64">
        <v>14</v>
      </c>
      <c r="H56" s="64">
        <v>11</v>
      </c>
      <c r="I56" s="64">
        <v>11</v>
      </c>
      <c r="J56" s="64">
        <v>9</v>
      </c>
      <c r="K56" s="64">
        <v>8</v>
      </c>
      <c r="L56" s="64">
        <v>7</v>
      </c>
      <c r="M56" s="64">
        <v>8</v>
      </c>
      <c r="N56" s="64">
        <v>7</v>
      </c>
    </row>
    <row r="57" spans="1:14" ht="19.5" customHeight="1">
      <c r="A57" s="60" t="s">
        <v>40</v>
      </c>
      <c r="B57" s="61">
        <v>41</v>
      </c>
      <c r="C57" s="62">
        <v>21</v>
      </c>
      <c r="D57" s="62">
        <v>26</v>
      </c>
      <c r="E57" s="62">
        <v>21</v>
      </c>
      <c r="F57" s="62">
        <v>12</v>
      </c>
      <c r="G57" s="62">
        <v>13</v>
      </c>
      <c r="H57" s="62">
        <v>10</v>
      </c>
      <c r="I57" s="62">
        <v>10</v>
      </c>
      <c r="J57" s="62">
        <v>8</v>
      </c>
      <c r="K57" s="62">
        <v>7</v>
      </c>
      <c r="L57" s="62">
        <v>6</v>
      </c>
      <c r="M57" s="62">
        <v>7</v>
      </c>
      <c r="N57" s="62">
        <v>6</v>
      </c>
    </row>
    <row r="58" spans="1:14" ht="19.5" customHeight="1">
      <c r="A58" s="60" t="s">
        <v>103</v>
      </c>
      <c r="B58" s="63">
        <v>40</v>
      </c>
      <c r="C58" s="64">
        <v>20</v>
      </c>
      <c r="D58" s="64">
        <v>25</v>
      </c>
      <c r="E58" s="64">
        <v>20</v>
      </c>
      <c r="F58" s="64">
        <v>12</v>
      </c>
      <c r="G58" s="64">
        <v>13</v>
      </c>
      <c r="H58" s="64">
        <v>10</v>
      </c>
      <c r="I58" s="64">
        <v>10</v>
      </c>
      <c r="J58" s="64">
        <v>8</v>
      </c>
      <c r="K58" s="64">
        <v>7</v>
      </c>
      <c r="L58" s="64">
        <v>6</v>
      </c>
      <c r="M58" s="64">
        <v>7</v>
      </c>
      <c r="N58" s="64">
        <v>6</v>
      </c>
    </row>
    <row r="59" spans="1:14" ht="19.5" customHeight="1">
      <c r="A59" s="60" t="s">
        <v>41</v>
      </c>
      <c r="B59" s="61">
        <v>40</v>
      </c>
      <c r="C59" s="62">
        <v>20</v>
      </c>
      <c r="D59" s="62">
        <v>25</v>
      </c>
      <c r="E59" s="62">
        <v>20</v>
      </c>
      <c r="F59" s="62">
        <v>12</v>
      </c>
      <c r="G59" s="62">
        <v>13</v>
      </c>
      <c r="H59" s="62">
        <v>10</v>
      </c>
      <c r="I59" s="62">
        <v>10</v>
      </c>
      <c r="J59" s="62">
        <v>8</v>
      </c>
      <c r="K59" s="62">
        <v>7</v>
      </c>
      <c r="L59" s="62">
        <v>6</v>
      </c>
      <c r="M59" s="62">
        <v>7</v>
      </c>
      <c r="N59" s="62">
        <v>6</v>
      </c>
    </row>
    <row r="60" spans="1:14" ht="19.5" customHeight="1">
      <c r="A60" s="60" t="s">
        <v>104</v>
      </c>
      <c r="B60" s="65"/>
      <c r="C60" s="64">
        <v>19</v>
      </c>
      <c r="D60" s="66"/>
      <c r="E60" s="66"/>
      <c r="F60" s="64">
        <v>11</v>
      </c>
      <c r="G60" s="64"/>
      <c r="H60" s="64">
        <v>9</v>
      </c>
      <c r="I60" s="64"/>
      <c r="J60" s="64">
        <v>7</v>
      </c>
      <c r="K60" s="64"/>
      <c r="L60" s="64">
        <v>5</v>
      </c>
      <c r="M60" s="64"/>
      <c r="N60" s="64">
        <v>5</v>
      </c>
    </row>
    <row r="61" spans="1:14" ht="19.5" customHeight="1">
      <c r="A61" s="60" t="s">
        <v>105</v>
      </c>
      <c r="B61" s="67"/>
      <c r="C61" s="62">
        <v>18</v>
      </c>
      <c r="D61" s="68"/>
      <c r="E61" s="68"/>
      <c r="F61" s="62">
        <v>11</v>
      </c>
      <c r="G61" s="62"/>
      <c r="H61" s="62">
        <v>9</v>
      </c>
      <c r="I61" s="62"/>
      <c r="J61" s="62">
        <v>7</v>
      </c>
      <c r="K61" s="62"/>
      <c r="L61" s="62">
        <v>5</v>
      </c>
      <c r="M61" s="62"/>
      <c r="N61" s="62">
        <v>5</v>
      </c>
    </row>
    <row r="62" spans="1:14" ht="19.5" customHeight="1">
      <c r="A62" s="60" t="s">
        <v>106</v>
      </c>
      <c r="B62" s="65"/>
      <c r="C62" s="64">
        <v>17</v>
      </c>
      <c r="D62" s="66"/>
      <c r="E62" s="66"/>
      <c r="F62" s="64">
        <v>10</v>
      </c>
      <c r="G62" s="64"/>
      <c r="H62" s="64">
        <v>8</v>
      </c>
      <c r="I62" s="64"/>
      <c r="J62" s="64">
        <v>6</v>
      </c>
      <c r="K62" s="64"/>
      <c r="L62" s="64">
        <v>4</v>
      </c>
      <c r="M62" s="64"/>
      <c r="N62" s="64">
        <v>4</v>
      </c>
    </row>
    <row r="63" spans="1:14" ht="19.5" customHeight="1">
      <c r="A63" s="60" t="s">
        <v>107</v>
      </c>
      <c r="B63" s="67"/>
      <c r="C63" s="62">
        <v>16</v>
      </c>
      <c r="D63" s="68"/>
      <c r="E63" s="68"/>
      <c r="F63" s="62">
        <v>9</v>
      </c>
      <c r="G63" s="62"/>
      <c r="H63" s="62">
        <v>8</v>
      </c>
      <c r="I63" s="62"/>
      <c r="J63" s="62">
        <v>5</v>
      </c>
      <c r="K63" s="62"/>
      <c r="L63" s="62">
        <v>4</v>
      </c>
      <c r="M63" s="62"/>
      <c r="N63" s="62">
        <v>4</v>
      </c>
    </row>
    <row r="64" spans="1:14" ht="19.5" customHeight="1">
      <c r="A64" s="60" t="s">
        <v>108</v>
      </c>
      <c r="B64" s="65"/>
      <c r="C64" s="64">
        <v>16</v>
      </c>
      <c r="D64" s="66"/>
      <c r="E64" s="66"/>
      <c r="F64" s="64">
        <v>9</v>
      </c>
      <c r="G64" s="64"/>
      <c r="H64" s="64">
        <v>8</v>
      </c>
      <c r="I64" s="64"/>
      <c r="J64" s="64">
        <v>5</v>
      </c>
      <c r="K64" s="64"/>
      <c r="L64" s="64">
        <v>3</v>
      </c>
      <c r="M64" s="64"/>
      <c r="N64" s="64">
        <v>3</v>
      </c>
    </row>
    <row r="65" spans="1:14" ht="19.5" customHeight="1">
      <c r="A65" s="60" t="s">
        <v>109</v>
      </c>
      <c r="B65" s="67"/>
      <c r="C65" s="62">
        <v>15</v>
      </c>
      <c r="D65" s="68"/>
      <c r="E65" s="68"/>
      <c r="F65" s="62">
        <v>9</v>
      </c>
      <c r="G65" s="62"/>
      <c r="H65" s="62">
        <v>7</v>
      </c>
      <c r="I65" s="62"/>
      <c r="J65" s="62">
        <v>5</v>
      </c>
      <c r="K65" s="62"/>
      <c r="L65" s="62">
        <v>3</v>
      </c>
      <c r="M65" s="62"/>
      <c r="N65" s="62">
        <v>3</v>
      </c>
    </row>
    <row r="66" spans="1:14" ht="19.5" customHeight="1">
      <c r="A66" s="60" t="s">
        <v>110</v>
      </c>
      <c r="B66" s="65"/>
      <c r="C66" s="64">
        <v>14</v>
      </c>
      <c r="D66" s="66"/>
      <c r="E66" s="66"/>
      <c r="F66" s="64">
        <v>8</v>
      </c>
      <c r="G66" s="64"/>
      <c r="H66" s="64">
        <v>7</v>
      </c>
      <c r="I66" s="64"/>
      <c r="J66" s="64">
        <v>4</v>
      </c>
      <c r="K66" s="64"/>
      <c r="L66" s="64">
        <v>2</v>
      </c>
      <c r="M66" s="64"/>
      <c r="N66" s="64">
        <v>2</v>
      </c>
    </row>
    <row r="67" spans="1:14" ht="19.5" customHeight="1">
      <c r="A67" s="60" t="s">
        <v>111</v>
      </c>
      <c r="B67" s="67"/>
      <c r="C67" s="62">
        <v>13</v>
      </c>
      <c r="D67" s="68"/>
      <c r="E67" s="68"/>
      <c r="F67" s="62">
        <v>8</v>
      </c>
      <c r="G67" s="62"/>
      <c r="H67" s="62">
        <v>6</v>
      </c>
      <c r="I67" s="62"/>
      <c r="J67" s="62">
        <v>4</v>
      </c>
      <c r="K67" s="62"/>
      <c r="L67" s="62">
        <v>2</v>
      </c>
      <c r="M67" s="62"/>
      <c r="N67" s="62">
        <v>2</v>
      </c>
    </row>
    <row r="68" spans="1:14" ht="19.5" customHeight="1">
      <c r="A68" s="60" t="s">
        <v>112</v>
      </c>
      <c r="B68" s="65"/>
      <c r="C68" s="64">
        <v>10</v>
      </c>
      <c r="D68" s="66"/>
      <c r="E68" s="66"/>
      <c r="F68" s="64">
        <v>6</v>
      </c>
      <c r="G68" s="64"/>
      <c r="H68" s="64">
        <v>5</v>
      </c>
      <c r="I68" s="64"/>
      <c r="J68" s="64">
        <v>3</v>
      </c>
      <c r="K68" s="64"/>
      <c r="L68" s="64">
        <v>2</v>
      </c>
      <c r="M68" s="64"/>
      <c r="N68" s="64">
        <v>2</v>
      </c>
    </row>
    <row r="69" spans="1:14" ht="19.5" customHeight="1">
      <c r="A69" s="60" t="s">
        <v>113</v>
      </c>
      <c r="B69" s="67"/>
      <c r="C69" s="62">
        <v>7</v>
      </c>
      <c r="D69" s="68"/>
      <c r="E69" s="68"/>
      <c r="F69" s="62">
        <v>4</v>
      </c>
      <c r="G69" s="62"/>
      <c r="H69" s="62">
        <v>3</v>
      </c>
      <c r="I69" s="62"/>
      <c r="J69" s="62">
        <v>2</v>
      </c>
      <c r="K69" s="62"/>
      <c r="L69" s="62">
        <v>1</v>
      </c>
      <c r="M69" s="62"/>
      <c r="N69" s="62">
        <v>1</v>
      </c>
    </row>
    <row r="70" spans="1:14" ht="19.5" customHeight="1" thickBot="1">
      <c r="A70" s="69" t="s">
        <v>114</v>
      </c>
      <c r="B70" s="65"/>
      <c r="C70" s="64">
        <v>4</v>
      </c>
      <c r="D70" s="66"/>
      <c r="E70" s="66"/>
      <c r="F70" s="64">
        <v>3</v>
      </c>
      <c r="G70" s="64"/>
      <c r="H70" s="64">
        <v>2</v>
      </c>
      <c r="I70" s="64"/>
      <c r="J70" s="64">
        <v>1</v>
      </c>
      <c r="K70" s="64"/>
      <c r="L70" s="64">
        <v>1</v>
      </c>
      <c r="M70" s="64"/>
      <c r="N70" s="64">
        <v>1</v>
      </c>
    </row>
    <row r="71" spans="1:14" ht="19.5" customHeight="1"/>
    <row r="72" spans="1:14" ht="19.5" customHeight="1"/>
  </sheetData>
  <printOptions horizontalCentered="1"/>
  <pageMargins left="0.39370078740157483" right="0.39370078740157483" top="0.23622047244094491" bottom="0.19685039370078741" header="0" footer="0.19685039370078741"/>
  <pageSetup paperSize="9" scale="40" orientation="portrait" horizontalDpi="4294967293" r:id="rId1"/>
  <headerFooter alignWithMargins="0">
    <oddFooter>&amp;L&amp;"-,Kursywa"&amp;12aktualizacja &amp;D godz. &amp;T&amp;C&amp;"-,Pogrubiony"&amp;12Wydział Rozgrywek PZTS&amp;R&amp;"-,Kursywa"&amp;12&amp;P z &amp;N</oddFooter>
  </headerFooter>
</worksheet>
</file>

<file path=xl/worksheets/sheet7.xml><?xml version="1.0" encoding="utf-8"?>
<worksheet xmlns="http://schemas.openxmlformats.org/spreadsheetml/2006/main" xmlns:r="http://schemas.openxmlformats.org/officeDocument/2006/relationships">
  <dimension ref="D5:I38"/>
  <sheetViews>
    <sheetView workbookViewId="0">
      <selection activeCell="F5" sqref="F5:F36"/>
    </sheetView>
  </sheetViews>
  <sheetFormatPr defaultRowHeight="17.399999999999999"/>
  <cols>
    <col min="5" max="5" width="9.109375" style="161"/>
    <col min="6" max="6" width="36" style="325" customWidth="1"/>
    <col min="7" max="7" width="20.33203125" customWidth="1"/>
    <col min="8" max="8" width="47.44140625" customWidth="1"/>
  </cols>
  <sheetData>
    <row r="5" spans="4:9">
      <c r="D5">
        <v>1</v>
      </c>
      <c r="E5" s="326">
        <v>1</v>
      </c>
      <c r="F5" s="327" t="s">
        <v>298</v>
      </c>
      <c r="G5" s="328" t="s">
        <v>274</v>
      </c>
      <c r="H5" s="329" t="str">
        <f t="shared" ref="H5:H19" si="0">CONCATENATE(F5&amp;" ("&amp;G5&amp;")")</f>
        <v>Pająk Bożena (Krosno I)</v>
      </c>
      <c r="I5" s="330">
        <v>30</v>
      </c>
    </row>
    <row r="6" spans="4:9">
      <c r="D6">
        <v>2</v>
      </c>
      <c r="E6" s="326">
        <v>2</v>
      </c>
      <c r="F6" s="327" t="s">
        <v>287</v>
      </c>
      <c r="G6" s="328" t="s">
        <v>270</v>
      </c>
      <c r="H6" s="329" t="str">
        <f t="shared" si="0"/>
        <v>Idczak Monika (Wrocław)</v>
      </c>
      <c r="I6" s="330">
        <v>29</v>
      </c>
    </row>
    <row r="7" spans="4:9">
      <c r="D7">
        <v>3</v>
      </c>
      <c r="E7" s="326">
        <v>3</v>
      </c>
      <c r="F7" s="327" t="s">
        <v>279</v>
      </c>
      <c r="G7" s="328" t="s">
        <v>263</v>
      </c>
      <c r="H7" s="329" t="str">
        <f t="shared" si="0"/>
        <v>Dolak Aleksandra (Szczecinek)</v>
      </c>
      <c r="I7" s="330">
        <v>28</v>
      </c>
    </row>
    <row r="8" spans="4:9">
      <c r="D8">
        <v>4</v>
      </c>
      <c r="E8" s="326">
        <v>4</v>
      </c>
      <c r="F8" s="327" t="s">
        <v>294</v>
      </c>
      <c r="G8" s="328" t="s">
        <v>269</v>
      </c>
      <c r="H8" s="329" t="str">
        <f t="shared" si="0"/>
        <v>Jędrzejczak Anna (Poznań)</v>
      </c>
      <c r="I8" s="330">
        <v>27</v>
      </c>
    </row>
    <row r="9" spans="4:9">
      <c r="D9">
        <v>5</v>
      </c>
      <c r="E9" s="326">
        <v>5</v>
      </c>
      <c r="F9" s="327" t="s">
        <v>283</v>
      </c>
      <c r="G9" s="328" t="s">
        <v>277</v>
      </c>
      <c r="H9" s="329" t="str">
        <f t="shared" si="0"/>
        <v>Szatanik Marta (Katowice)</v>
      </c>
      <c r="I9" s="330">
        <v>25</v>
      </c>
    </row>
    <row r="10" spans="4:9">
      <c r="D10">
        <v>6</v>
      </c>
      <c r="E10" s="326">
        <v>6</v>
      </c>
      <c r="F10" s="327" t="s">
        <v>282</v>
      </c>
      <c r="G10" s="328" t="s">
        <v>266</v>
      </c>
      <c r="H10" s="329" t="str">
        <f t="shared" si="0"/>
        <v>Miszke Monika (Toruń)</v>
      </c>
      <c r="I10" s="330">
        <v>24</v>
      </c>
    </row>
    <row r="11" spans="4:9">
      <c r="D11">
        <v>7</v>
      </c>
      <c r="E11" s="326">
        <v>7</v>
      </c>
      <c r="F11" s="327" t="s">
        <v>281</v>
      </c>
      <c r="G11" s="328" t="s">
        <v>266</v>
      </c>
      <c r="H11" s="329" t="str">
        <f t="shared" si="0"/>
        <v>Kiedrowska Bogumiła (Toruń)</v>
      </c>
      <c r="I11" s="330">
        <v>23</v>
      </c>
    </row>
    <row r="12" spans="4:9">
      <c r="D12">
        <v>8</v>
      </c>
      <c r="E12" s="326">
        <v>8</v>
      </c>
      <c r="F12" s="327" t="s">
        <v>297</v>
      </c>
      <c r="G12" s="328" t="s">
        <v>265</v>
      </c>
      <c r="H12" s="329" t="str">
        <f t="shared" si="0"/>
        <v>Michalska Magda (Zielona Góra)</v>
      </c>
      <c r="I12" s="330">
        <v>22</v>
      </c>
    </row>
    <row r="13" spans="4:9">
      <c r="D13">
        <v>9</v>
      </c>
      <c r="E13" s="161">
        <v>9</v>
      </c>
      <c r="F13" s="159" t="s">
        <v>306</v>
      </c>
      <c r="G13" s="324" t="s">
        <v>272</v>
      </c>
      <c r="H13" s="160" t="str">
        <f t="shared" si="0"/>
        <v>Nowek Joanna (Warszawa)</v>
      </c>
    </row>
    <row r="14" spans="4:9">
      <c r="D14">
        <v>10</v>
      </c>
      <c r="E14" s="161">
        <v>10</v>
      </c>
      <c r="F14" s="159" t="s">
        <v>296</v>
      </c>
      <c r="G14" s="324" t="s">
        <v>262</v>
      </c>
      <c r="H14" s="160" t="str">
        <f t="shared" si="0"/>
        <v>Warmińska Ewa (Olsztyn)</v>
      </c>
    </row>
    <row r="15" spans="4:9">
      <c r="D15">
        <v>11</v>
      </c>
      <c r="E15" s="161">
        <v>11</v>
      </c>
      <c r="F15" s="159" t="s">
        <v>284</v>
      </c>
      <c r="G15" s="324" t="s">
        <v>277</v>
      </c>
      <c r="H15" s="160" t="str">
        <f t="shared" si="0"/>
        <v>Lasota Patrycja (Katowice)</v>
      </c>
    </row>
    <row r="16" spans="4:9">
      <c r="D16">
        <v>12</v>
      </c>
      <c r="E16" s="161">
        <v>12</v>
      </c>
      <c r="F16" s="159" t="s">
        <v>299</v>
      </c>
      <c r="G16" s="324" t="s">
        <v>268</v>
      </c>
      <c r="H16" s="160" t="str">
        <f t="shared" si="0"/>
        <v>Wojkowska-Klata Anna (Radom)</v>
      </c>
    </row>
    <row r="17" spans="4:8">
      <c r="D17">
        <v>13</v>
      </c>
      <c r="E17" s="161">
        <v>13</v>
      </c>
      <c r="F17" s="159" t="s">
        <v>295</v>
      </c>
      <c r="G17" s="324" t="s">
        <v>262</v>
      </c>
      <c r="H17" s="160" t="str">
        <f t="shared" si="0"/>
        <v>Michalak Izabela (Olsztyn)</v>
      </c>
    </row>
    <row r="18" spans="4:8">
      <c r="D18">
        <v>14</v>
      </c>
      <c r="E18" s="161">
        <v>14</v>
      </c>
      <c r="F18" s="159" t="s">
        <v>309</v>
      </c>
      <c r="G18" s="324" t="s">
        <v>274</v>
      </c>
      <c r="H18" s="160" t="str">
        <f t="shared" si="0"/>
        <v>Szczybyło Magdalena (Krosno I)</v>
      </c>
    </row>
    <row r="19" spans="4:8">
      <c r="D19">
        <v>15</v>
      </c>
      <c r="E19" s="161">
        <v>15</v>
      </c>
      <c r="F19" s="159" t="s">
        <v>305</v>
      </c>
      <c r="G19" s="324" t="s">
        <v>264</v>
      </c>
      <c r="H19" s="160" t="str">
        <f t="shared" si="0"/>
        <v>Józefowicz Anna (Gdańsk)</v>
      </c>
    </row>
    <row r="20" spans="4:8">
      <c r="E20" s="161">
        <v>16</v>
      </c>
      <c r="F20" s="159" t="s">
        <v>261</v>
      </c>
      <c r="G20" s="324"/>
      <c r="H20" s="160"/>
    </row>
    <row r="21" spans="4:8">
      <c r="D21">
        <v>16</v>
      </c>
      <c r="E21" s="161">
        <v>17</v>
      </c>
      <c r="F21" s="159" t="s">
        <v>291</v>
      </c>
      <c r="G21" s="324" t="s">
        <v>267</v>
      </c>
      <c r="H21" s="160" t="str">
        <f t="shared" ref="H21:H34" si="1">CONCATENATE(F21&amp;" ("&amp;G21&amp;")")</f>
        <v>Kołodziejczyk Ewelina (Łódź)</v>
      </c>
    </row>
    <row r="22" spans="4:8">
      <c r="D22">
        <v>17</v>
      </c>
      <c r="E22" s="161">
        <v>18</v>
      </c>
      <c r="F22" s="159" t="s">
        <v>302</v>
      </c>
      <c r="G22" s="324" t="s">
        <v>273</v>
      </c>
      <c r="H22" s="160" t="str">
        <f t="shared" si="1"/>
        <v>Lachowska Anna (Kraków)</v>
      </c>
    </row>
    <row r="23" spans="4:8">
      <c r="D23">
        <v>18</v>
      </c>
      <c r="E23" s="161">
        <v>19</v>
      </c>
      <c r="F23" s="159" t="s">
        <v>286</v>
      </c>
      <c r="G23" s="324" t="s">
        <v>276</v>
      </c>
      <c r="H23" s="160" t="str">
        <f t="shared" si="1"/>
        <v>Zblewska Katarzyna (Piła)</v>
      </c>
    </row>
    <row r="24" spans="4:8">
      <c r="D24">
        <v>19</v>
      </c>
      <c r="E24" s="161">
        <v>20</v>
      </c>
      <c r="F24" s="159" t="s">
        <v>285</v>
      </c>
      <c r="G24" s="324" t="s">
        <v>276</v>
      </c>
      <c r="H24" s="160" t="str">
        <f t="shared" si="1"/>
        <v>Wojciechowska Marzena (Piła)</v>
      </c>
    </row>
    <row r="25" spans="4:8">
      <c r="D25">
        <v>20</v>
      </c>
      <c r="E25" s="161">
        <v>21</v>
      </c>
      <c r="F25" s="159" t="s">
        <v>289</v>
      </c>
      <c r="G25" s="324" t="s">
        <v>275</v>
      </c>
      <c r="H25" s="160" t="str">
        <f t="shared" si="1"/>
        <v>Poniatowska -Czaban Ewa (Białystok)</v>
      </c>
    </row>
    <row r="26" spans="4:8">
      <c r="D26">
        <v>21</v>
      </c>
      <c r="E26" s="161">
        <v>22</v>
      </c>
      <c r="F26" s="159" t="s">
        <v>307</v>
      </c>
      <c r="G26" s="324" t="s">
        <v>308</v>
      </c>
      <c r="H26" s="160" t="str">
        <f t="shared" si="1"/>
        <v>Boczar Jolanta (Krosno II)</v>
      </c>
    </row>
    <row r="27" spans="4:8">
      <c r="D27">
        <v>22</v>
      </c>
      <c r="E27" s="161">
        <v>23</v>
      </c>
      <c r="F27" s="159" t="s">
        <v>304</v>
      </c>
      <c r="G27" s="324" t="s">
        <v>271</v>
      </c>
      <c r="H27" s="160" t="str">
        <f t="shared" si="1"/>
        <v>Dul Martyna (BULiGL)</v>
      </c>
    </row>
    <row r="28" spans="4:8">
      <c r="D28">
        <v>23</v>
      </c>
      <c r="E28" s="161">
        <v>24</v>
      </c>
      <c r="F28" s="159" t="s">
        <v>288</v>
      </c>
      <c r="G28" s="324" t="s">
        <v>270</v>
      </c>
      <c r="H28" s="160" t="str">
        <f t="shared" si="1"/>
        <v>Krawiec Joanna (Wrocław)</v>
      </c>
    </row>
    <row r="29" spans="4:8">
      <c r="D29">
        <v>24</v>
      </c>
      <c r="E29" s="161">
        <v>25</v>
      </c>
      <c r="F29" s="159" t="s">
        <v>301</v>
      </c>
      <c r="G29" s="324" t="s">
        <v>273</v>
      </c>
      <c r="H29" s="160" t="str">
        <f t="shared" si="1"/>
        <v>Lis Katarzyna Maria (Kraków)</v>
      </c>
    </row>
    <row r="30" spans="4:8">
      <c r="D30">
        <v>25</v>
      </c>
      <c r="E30" s="161">
        <v>26</v>
      </c>
      <c r="F30" s="159" t="s">
        <v>293</v>
      </c>
      <c r="G30" s="324" t="s">
        <v>269</v>
      </c>
      <c r="H30" s="160" t="str">
        <f t="shared" si="1"/>
        <v>Dopierała-Rosik Natasza (Poznań)</v>
      </c>
    </row>
    <row r="31" spans="4:8">
      <c r="D31">
        <v>26</v>
      </c>
      <c r="E31" s="161">
        <v>27</v>
      </c>
      <c r="F31" s="159" t="s">
        <v>290</v>
      </c>
      <c r="G31" s="324" t="s">
        <v>275</v>
      </c>
      <c r="H31" s="160" t="str">
        <f t="shared" si="1"/>
        <v>Puchalska Marcelina (Białystok)</v>
      </c>
    </row>
    <row r="32" spans="4:8">
      <c r="D32">
        <v>27</v>
      </c>
      <c r="E32" s="161">
        <v>28</v>
      </c>
      <c r="F32" s="159" t="s">
        <v>280</v>
      </c>
      <c r="G32" s="324" t="s">
        <v>263</v>
      </c>
      <c r="H32" s="160" t="str">
        <f t="shared" si="1"/>
        <v>Adamczak Justyna (Szczecinek)</v>
      </c>
    </row>
    <row r="33" spans="4:8">
      <c r="D33">
        <v>28</v>
      </c>
      <c r="E33" s="161">
        <v>29</v>
      </c>
      <c r="F33" s="159" t="s">
        <v>303</v>
      </c>
      <c r="G33" s="324" t="s">
        <v>271</v>
      </c>
      <c r="H33" s="160" t="str">
        <f t="shared" si="1"/>
        <v>Gnap Agnieszka (BULiGL)</v>
      </c>
    </row>
    <row r="34" spans="4:8">
      <c r="D34">
        <v>29</v>
      </c>
      <c r="E34" s="161">
        <v>30</v>
      </c>
      <c r="F34" s="159" t="s">
        <v>292</v>
      </c>
      <c r="G34" s="324" t="s">
        <v>267</v>
      </c>
      <c r="H34" s="160" t="str">
        <f t="shared" si="1"/>
        <v>Chromiec Natalia (Łódź)</v>
      </c>
    </row>
    <row r="35" spans="4:8">
      <c r="E35" s="161">
        <v>31</v>
      </c>
      <c r="F35" s="159" t="s">
        <v>261</v>
      </c>
      <c r="G35" s="324"/>
      <c r="H35" s="160"/>
    </row>
    <row r="36" spans="4:8">
      <c r="D36">
        <v>30</v>
      </c>
      <c r="E36" s="161">
        <v>32</v>
      </c>
      <c r="F36" s="159" t="s">
        <v>300</v>
      </c>
      <c r="G36" s="324" t="s">
        <v>268</v>
      </c>
      <c r="H36" s="160" t="str">
        <f>CONCATENATE(F36&amp;" ("&amp;G36&amp;")")</f>
        <v>Wyka Zuzanna (Radom)</v>
      </c>
    </row>
    <row r="37" spans="4:8">
      <c r="D37">
        <v>31</v>
      </c>
      <c r="F37" s="159"/>
      <c r="G37" s="160"/>
      <c r="H37" s="160"/>
    </row>
    <row r="38" spans="4:8">
      <c r="D38">
        <v>32</v>
      </c>
    </row>
  </sheetData>
  <sortState ref="E5:I34">
    <sortCondition ref="E5:E34"/>
  </sortState>
  <conditionalFormatting sqref="E1:E1048576">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info</vt:lpstr>
      <vt:lpstr>lista</vt:lpstr>
      <vt:lpstr>turniej</vt:lpstr>
      <vt:lpstr>protokol</vt:lpstr>
      <vt:lpstr>klasyfikacja</vt:lpstr>
      <vt:lpstr>punktacja</vt:lpstr>
      <vt:lpstr>Arkusz1</vt:lpstr>
      <vt:lpstr>info!Obszar_wydruku</vt:lpstr>
      <vt:lpstr>klasyfikacja!Obszar_wydruku</vt:lpstr>
      <vt:lpstr>lista!Obszar_wydruku</vt:lpstr>
      <vt:lpstr>protokol!Obszar_wydruku</vt:lpstr>
      <vt:lpstr>turniej!Obszar_wydruku</vt:lpstr>
    </vt:vector>
  </TitlesOfParts>
  <Company>Agamar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Przybyłowicz</dc:creator>
  <cp:lastModifiedBy>mlody</cp:lastModifiedBy>
  <cp:lastPrinted>2023-04-22T10:26:22Z</cp:lastPrinted>
  <dcterms:created xsi:type="dcterms:W3CDTF">2010-11-12T23:06:18Z</dcterms:created>
  <dcterms:modified xsi:type="dcterms:W3CDTF">2023-04-22T12:46:50Z</dcterms:modified>
</cp:coreProperties>
</file>